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0\1ER TRIMESTRES 2020\"/>
    </mc:Choice>
  </mc:AlternateContent>
  <bookViews>
    <workbookView xWindow="0" yWindow="0" windowWidth="28800" windowHeight="12345" activeTab="4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IAODF'!$B$1:$L$23</definedName>
    <definedName name="_xlnm.Print_Area" localSheetId="3">'F4. BALPRESUP'!$C$3:$K$63</definedName>
    <definedName name="_xlnm.Print_Area" localSheetId="4">'F5. EAID'!$A$1:$G$73</definedName>
    <definedName name="_xlnm.Print_Area" localSheetId="5">'F6a. EAEPE OG'!$A$1:$I$157</definedName>
    <definedName name="_xlnm.Print_Area" localSheetId="6">'F6b. EAEPE ADMVA'!$B$1:$H$32</definedName>
    <definedName name="_xlnm.Print_Area" localSheetId="7">'F6c. EAEPE FUNCION'!$B$1:$I$78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62913"/>
</workbook>
</file>

<file path=xl/calcChain.xml><?xml version="1.0" encoding="utf-8"?>
<calcChain xmlns="http://schemas.openxmlformats.org/spreadsheetml/2006/main">
  <c r="G23" i="8" l="1"/>
  <c r="F23" i="8"/>
  <c r="D23" i="8"/>
  <c r="C23" i="8"/>
  <c r="G11" i="8"/>
  <c r="F11" i="8"/>
  <c r="D11" i="8"/>
  <c r="C11" i="8"/>
  <c r="H59" i="7"/>
  <c r="H26" i="7"/>
  <c r="G59" i="7"/>
  <c r="G26" i="7"/>
  <c r="E59" i="7"/>
  <c r="D59" i="7"/>
  <c r="E26" i="7"/>
  <c r="D26" i="7"/>
  <c r="C23" i="6"/>
  <c r="C24" i="6"/>
  <c r="C25" i="6"/>
  <c r="C26" i="6"/>
  <c r="C27" i="6"/>
  <c r="C22" i="6"/>
  <c r="C13" i="6"/>
  <c r="C14" i="6"/>
  <c r="C15" i="6"/>
  <c r="C10" i="6" s="1"/>
  <c r="C16" i="6"/>
  <c r="C17" i="6"/>
  <c r="C12" i="6"/>
  <c r="K30" i="6"/>
  <c r="K23" i="6"/>
  <c r="K24" i="6"/>
  <c r="K25" i="6"/>
  <c r="K26" i="6"/>
  <c r="K27" i="6"/>
  <c r="K28" i="6"/>
  <c r="K22" i="6"/>
  <c r="K18" i="6"/>
  <c r="K13" i="6"/>
  <c r="K14" i="6"/>
  <c r="K15" i="6"/>
  <c r="K16" i="6"/>
  <c r="K17" i="6"/>
  <c r="K12" i="6"/>
  <c r="F23" i="6"/>
  <c r="F24" i="6"/>
  <c r="D21" i="2" l="1"/>
  <c r="G75" i="3" l="1"/>
  <c r="G21" i="6" l="1"/>
  <c r="F21" i="6"/>
  <c r="F123" i="4"/>
  <c r="I123" i="4" s="1"/>
  <c r="D21" i="6"/>
  <c r="C63" i="3"/>
  <c r="F104" i="4" l="1"/>
  <c r="I104" i="4" s="1"/>
  <c r="F105" i="4"/>
  <c r="I105" i="4" s="1"/>
  <c r="F106" i="4"/>
  <c r="I106" i="4" s="1"/>
  <c r="F107" i="4"/>
  <c r="I107" i="4" s="1"/>
  <c r="F108" i="4"/>
  <c r="I108" i="4" s="1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F96" i="4"/>
  <c r="I96" i="4" s="1"/>
  <c r="F97" i="4"/>
  <c r="I97" i="4" s="1"/>
  <c r="F98" i="4"/>
  <c r="I98" i="4" s="1"/>
  <c r="F99" i="4"/>
  <c r="I99" i="4" s="1"/>
  <c r="F100" i="4"/>
  <c r="I100" i="4" s="1"/>
  <c r="F101" i="4"/>
  <c r="I101" i="4" s="1"/>
  <c r="F93" i="4"/>
  <c r="I93" i="4" s="1"/>
  <c r="F86" i="4"/>
  <c r="I86" i="4" s="1"/>
  <c r="F87" i="4"/>
  <c r="I87" i="4" s="1"/>
  <c r="F88" i="4"/>
  <c r="I88" i="4" s="1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F31" i="4"/>
  <c r="I31" i="4" s="1"/>
  <c r="F32" i="4"/>
  <c r="I32" i="4" s="1"/>
  <c r="F33" i="4"/>
  <c r="I33" i="4" s="1"/>
  <c r="F34" i="4"/>
  <c r="I34" i="4" s="1"/>
  <c r="F35" i="4"/>
  <c r="I35" i="4" s="1"/>
  <c r="F36" i="4"/>
  <c r="I36" i="4" s="1"/>
  <c r="F37" i="4"/>
  <c r="I37" i="4" s="1"/>
  <c r="F38" i="4"/>
  <c r="I38" i="4" s="1"/>
  <c r="F30" i="4"/>
  <c r="I30" i="4" s="1"/>
  <c r="F21" i="4"/>
  <c r="I21" i="4" s="1"/>
  <c r="F22" i="4"/>
  <c r="I22" i="4" s="1"/>
  <c r="F23" i="4"/>
  <c r="I23" i="4" s="1"/>
  <c r="F24" i="4"/>
  <c r="I24" i="4" s="1"/>
  <c r="F25" i="4"/>
  <c r="I25" i="4" s="1"/>
  <c r="F26" i="4"/>
  <c r="I26" i="4" s="1"/>
  <c r="F27" i="4"/>
  <c r="I27" i="4" s="1"/>
  <c r="F28" i="4"/>
  <c r="I28" i="4" s="1"/>
  <c r="F20" i="4"/>
  <c r="I20" i="4" s="1"/>
  <c r="F13" i="4"/>
  <c r="I13" i="4" s="1"/>
  <c r="F14" i="4"/>
  <c r="I14" i="4" s="1"/>
  <c r="F15" i="4"/>
  <c r="I15" i="4" s="1"/>
  <c r="F16" i="4"/>
  <c r="I16" i="4" s="1"/>
  <c r="F17" i="4"/>
  <c r="I17" i="4" s="1"/>
  <c r="F18" i="4"/>
  <c r="I18" i="4" s="1"/>
  <c r="F12" i="4"/>
  <c r="I12" i="4" s="1"/>
  <c r="F22" i="8"/>
  <c r="C22" i="8"/>
  <c r="F10" i="8"/>
  <c r="G10" i="8"/>
  <c r="C10" i="8"/>
  <c r="C34" i="8" s="1"/>
  <c r="E39" i="7"/>
  <c r="F39" i="7"/>
  <c r="G39" i="7"/>
  <c r="H39" i="7"/>
  <c r="E29" i="7"/>
  <c r="F29" i="7"/>
  <c r="G29" i="7"/>
  <c r="H29" i="7"/>
  <c r="D39" i="7"/>
  <c r="D29" i="7"/>
  <c r="G21" i="7"/>
  <c r="H21" i="7"/>
  <c r="H11" i="7" s="1"/>
  <c r="D21" i="7"/>
  <c r="D11" i="7" s="1"/>
  <c r="E12" i="7"/>
  <c r="F12" i="7"/>
  <c r="G12" i="7"/>
  <c r="H12" i="7"/>
  <c r="D12" i="7"/>
  <c r="G54" i="7"/>
  <c r="E62" i="7"/>
  <c r="F62" i="7"/>
  <c r="G62" i="7"/>
  <c r="H62" i="7"/>
  <c r="E72" i="7"/>
  <c r="F72" i="7"/>
  <c r="G72" i="7"/>
  <c r="H72" i="7"/>
  <c r="D72" i="7"/>
  <c r="D62" i="7"/>
  <c r="D54" i="7"/>
  <c r="E23" i="6"/>
  <c r="H23" i="6" s="1"/>
  <c r="E24" i="6"/>
  <c r="H24" i="6" s="1"/>
  <c r="E25" i="6"/>
  <c r="H25" i="6" s="1"/>
  <c r="E26" i="6"/>
  <c r="H26" i="6" s="1"/>
  <c r="E27" i="6"/>
  <c r="H27" i="6" s="1"/>
  <c r="E22" i="6"/>
  <c r="H22" i="6" s="1"/>
  <c r="E13" i="6"/>
  <c r="H13" i="6" s="1"/>
  <c r="E14" i="6"/>
  <c r="H14" i="6" s="1"/>
  <c r="E15" i="6"/>
  <c r="H15" i="6" s="1"/>
  <c r="E16" i="6"/>
  <c r="H16" i="6" s="1"/>
  <c r="E17" i="6"/>
  <c r="H17" i="6" s="1"/>
  <c r="E12" i="6"/>
  <c r="H12" i="6" s="1"/>
  <c r="F10" i="6"/>
  <c r="F35" i="6" s="1"/>
  <c r="F37" i="6" s="1"/>
  <c r="D10" i="6"/>
  <c r="D35" i="6" s="1"/>
  <c r="D37" i="6" s="1"/>
  <c r="G44" i="7" l="1"/>
  <c r="G11" i="7"/>
  <c r="F30" i="6"/>
  <c r="D30" i="6"/>
  <c r="E21" i="6"/>
  <c r="H21" i="6" s="1"/>
  <c r="E10" i="6"/>
  <c r="H10" i="6"/>
  <c r="F34" i="8"/>
  <c r="D44" i="7"/>
  <c r="D77" i="7" s="1"/>
  <c r="C21" i="6"/>
  <c r="G10" i="6"/>
  <c r="G35" i="6" s="1"/>
  <c r="G37" i="6" s="1"/>
  <c r="C35" i="6" l="1"/>
  <c r="C37" i="6" s="1"/>
  <c r="C38" i="6" s="1"/>
  <c r="D38" i="6" s="1"/>
  <c r="C30" i="6"/>
  <c r="E35" i="6"/>
  <c r="E37" i="6" s="1"/>
  <c r="H35" i="6"/>
  <c r="H37" i="6" s="1"/>
  <c r="G77" i="7"/>
  <c r="G82" i="7" s="1"/>
  <c r="H30" i="6"/>
  <c r="E30" i="6"/>
  <c r="G30" i="6"/>
  <c r="D61" i="3"/>
  <c r="D11" i="3"/>
  <c r="D12" i="3"/>
  <c r="D13" i="3"/>
  <c r="D14" i="3"/>
  <c r="G14" i="3" s="1"/>
  <c r="D15" i="3"/>
  <c r="D16" i="3"/>
  <c r="G16" i="3" s="1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G35" i="3" s="1"/>
  <c r="D36" i="3"/>
  <c r="D37" i="3"/>
  <c r="D38" i="3"/>
  <c r="D39" i="3"/>
  <c r="D40" i="3"/>
  <c r="D10" i="3"/>
  <c r="E63" i="3"/>
  <c r="F63" i="3"/>
  <c r="B63" i="3"/>
  <c r="C41" i="3"/>
  <c r="E41" i="3"/>
  <c r="F41" i="3"/>
  <c r="B41" i="3"/>
  <c r="B66" i="3" l="1"/>
  <c r="B77" i="3" s="1"/>
  <c r="I65" i="3"/>
  <c r="C66" i="3"/>
  <c r="C77" i="3" s="1"/>
  <c r="D63" i="3"/>
  <c r="G63" i="3" s="1"/>
  <c r="G61" i="3"/>
  <c r="D41" i="3"/>
  <c r="G41" i="3" s="1"/>
  <c r="F66" i="3"/>
  <c r="F77" i="3" s="1"/>
  <c r="E66" i="3"/>
  <c r="E76" i="3" l="1"/>
  <c r="E77" i="3"/>
  <c r="D66" i="3"/>
  <c r="G66" i="3" l="1"/>
  <c r="D77" i="3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29" i="4"/>
  <c r="D19" i="4"/>
  <c r="D11" i="4"/>
  <c r="E83" i="4" l="1"/>
  <c r="I83" i="4"/>
  <c r="F83" i="4"/>
  <c r="H83" i="4"/>
  <c r="G83" i="4"/>
  <c r="H10" i="4"/>
  <c r="E10" i="4"/>
  <c r="I10" i="4"/>
  <c r="D83" i="4"/>
  <c r="E55" i="5" s="1"/>
  <c r="E17" i="5" s="1"/>
  <c r="G10" i="4"/>
  <c r="F10" i="4"/>
  <c r="D10" i="4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K10" i="4" l="1"/>
  <c r="F55" i="5"/>
  <c r="F17" i="5" s="1"/>
  <c r="K85" i="4"/>
  <c r="L60" i="1"/>
  <c r="H21" i="2"/>
  <c r="F156" i="4"/>
  <c r="G55" i="5"/>
  <c r="G17" i="5" s="1"/>
  <c r="H54" i="7"/>
  <c r="H44" i="7" s="1"/>
  <c r="H77" i="7" s="1"/>
  <c r="H82" i="7" s="1"/>
  <c r="G22" i="8"/>
  <c r="G34" i="8" s="1"/>
  <c r="E156" i="4"/>
  <c r="H156" i="4"/>
  <c r="I156" i="4"/>
  <c r="D156" i="4"/>
  <c r="E45" i="5"/>
  <c r="E16" i="5" s="1"/>
  <c r="G156" i="4"/>
  <c r="G45" i="5"/>
  <c r="G16" i="5" s="1"/>
  <c r="L77" i="1"/>
  <c r="F49" i="1"/>
  <c r="F64" i="1" s="1"/>
  <c r="M77" i="1"/>
  <c r="E52" i="5"/>
  <c r="E57" i="5" s="1"/>
  <c r="E58" i="5" s="1"/>
  <c r="G49" i="1"/>
  <c r="G64" i="1" s="1"/>
  <c r="F45" i="5"/>
  <c r="F16" i="5" s="1"/>
  <c r="F52" i="5"/>
  <c r="G52" i="5"/>
  <c r="E13" i="5"/>
  <c r="M48" i="1"/>
  <c r="M60" i="1" s="1"/>
  <c r="E42" i="5"/>
  <c r="K9" i="9"/>
  <c r="J9" i="9"/>
  <c r="F57" i="5" l="1"/>
  <c r="F58" i="5" s="1"/>
  <c r="L78" i="1"/>
  <c r="O80" i="1" s="1"/>
  <c r="E11" i="8"/>
  <c r="D10" i="8"/>
  <c r="L83" i="4"/>
  <c r="F26" i="7"/>
  <c r="E21" i="7"/>
  <c r="E11" i="7" s="1"/>
  <c r="G57" i="5"/>
  <c r="G58" i="5" s="1"/>
  <c r="E23" i="8"/>
  <c r="D22" i="8"/>
  <c r="F59" i="7"/>
  <c r="E54" i="7"/>
  <c r="E44" i="7" s="1"/>
  <c r="M78" i="1"/>
  <c r="L15" i="9"/>
  <c r="F15" i="9"/>
  <c r="F9" i="9"/>
  <c r="L9" i="9"/>
  <c r="L21" i="9" s="1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D34" i="8" l="1"/>
  <c r="E77" i="7"/>
  <c r="E82" i="7" s="1"/>
  <c r="I26" i="7"/>
  <c r="F21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F11" i="7" l="1"/>
  <c r="I11" i="7" s="1"/>
  <c r="I21" i="7"/>
  <c r="E34" i="8"/>
  <c r="H22" i="8"/>
  <c r="H34" i="8" s="1"/>
  <c r="F44" i="7"/>
  <c r="I54" i="7"/>
  <c r="G42" i="5"/>
  <c r="F42" i="5"/>
  <c r="G32" i="5"/>
  <c r="F32" i="5"/>
  <c r="E32" i="5"/>
  <c r="F26" i="5"/>
  <c r="F77" i="7" l="1"/>
  <c r="F82" i="7" s="1"/>
  <c r="I44" i="7"/>
  <c r="I77" i="7" s="1"/>
  <c r="I82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<sst xmlns="http://schemas.openxmlformats.org/spreadsheetml/2006/main" count="854" uniqueCount="543">
  <si>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</si>
  <si>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</si>
  <si>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</si>
  <si>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</si>
  <si>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</si>
  <si>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</si>
  <si>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</si>
  <si>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</si>
  <si>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</si>
  <si>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</si>
  <si>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</si>
  <si>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</si>
  <si>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</si>
  <si>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</si>
  <si>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</si>
  <si>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</si>
  <si>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</si>
  <si>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</si>
  <si>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</si>
  <si>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</si>
  <si>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</si>
  <si>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</si>
  <si>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</si>
  <si>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</si>
  <si>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</si>
  <si>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</si>
  <si>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</si>
  <si>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</si>
  <si>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</si>
  <si>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</si>
  <si>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</si>
  <si>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</si>
  <si>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</si>
  <si>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</si>
  <si>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</si>
  <si>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</si>
  <si>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</si>
  <si>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</si>
  <si>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</si>
  <si>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</si>
  <si>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</si>
  <si>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</si>
  <si>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</si>
  <si>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</si>
  <si>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</si>
  <si>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</si>
  <si>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</si>
  <si>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</si>
  <si>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</si>
  <si>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</si>
  <si>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</si>
  <si>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</si>
  <si>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</si>
  <si>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</si>
  <si>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</si>
  <si>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</si>
  <si>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</si>
  <si>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</si>
  <si>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</si>
  <si>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</si>
  <si>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</si>
  <si>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</si>
  <si>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</si>
  <si>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</si>
  <si>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</si>
  <si>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</si>
  <si>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</si>
  <si>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</si>
  <si>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</si>
  <si>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</si>
  <si>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</si>
  <si>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</si>
  <si>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</si>
  <si>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</si>
  <si>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</si>
  <si>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</si>
  <si>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</si>
  <si>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</si>
  <si>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</si>
  <si>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</si>
  <si>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</si>
  <si>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</si>
  <si>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</si>
  <si>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</si>
  <si>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</si>
  <si>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</si>
  <si>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</si>
  <si>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</si>
  <si>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</si>
  <si>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</si>
  <si>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</si>
  <si>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</si>
  <si>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</si>
  <si>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</si>
  <si>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</si>
  <si>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</si>
  <si>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</si>
  <si>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</si>
  <si>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</si>
  <si>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</si>
  <si>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</si>
  <si>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</si>
  <si>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</si>
  <si>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</si>
  <si>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</si>
  <si>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</si>
  <si>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</si>
  <si>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</si>
  <si>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</si>
  <si>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</si>
  <si>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</si>
  <si>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</si>
  <si>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</si>
  <si>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</si>
  <si>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</si>
  <si>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</si>
  <si>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</si>
  <si>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</si>
  <si>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</si>
  <si>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</si>
  <si>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</si>
  <si>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</si>
  <si>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</si>
  <si>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</si>
  <si>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</si>
  <si>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</si>
  <si>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</si>
  <si>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</si>
  <si>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</si>
  <si>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</si>
  <si>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</si>
  <si>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</si>
  <si>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</si>
  <si>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</si>
  <si>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</si>
  <si>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</si>
  <si>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</si>
  <si>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</si>
  <si>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</si>
  <si>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</si>
  <si>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</si>
  <si>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</si>
  <si>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</si>
  <si>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</si>
  <si>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</si>
  <si>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</si>
  <si>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</si>
  <si>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</si>
  <si>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</si>
  <si>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</si>
  <si>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</si>
  <si>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</si>
  <si>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</si>
  <si>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</si>
  <si>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</si>
  <si>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</si>
  <si>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</si>
  <si>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</si>
  <si>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</si>
  <si>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</si>
  <si>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</si>
  <si>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</si>
  <si>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</si>
  <si>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</si>
  <si>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</si>
  <si>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</si>
  <si>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</si>
  <si>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</si>
  <si>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</si>
  <si>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</si>
  <si>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</si>
  <si>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</si>
  <si>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</si>
  <si>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</si>
  <si>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</si>
  <si>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</si>
  <si>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</si>
  <si>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</si>
  <si>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</si>
  <si>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</si>
  <si>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</si>
  <si>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</si>
  <si>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</si>
  <si>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</si>
  <si>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</si>
  <si>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</si>
  <si>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</si>
  <si>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</si>
  <si>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</si>
  <si>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</si>
  <si>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</si>
  <si>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</si>
  <si>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</si>
  <si>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</si>
  <si>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</si>
  <si>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</si>
  <si>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</si>
  <si>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</si>
  <si>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</si>
  <si>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</si>
  <si>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</si>
  <si>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</si>
  <si>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</si>
  <si>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</si>
  <si>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</si>
  <si>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</si>
  <si>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</si>
  <si>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</si>
  <si>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</si>
  <si>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</si>
  <si>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</si>
  <si>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</si>
  <si>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</si>
  <si>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</si>
  <si>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</si>
  <si>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</si>
  <si>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</si>
  <si>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</si>
  <si>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</si>
  <si>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</si>
  <si>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</si>
  <si>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</si>
  <si>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</si>
  <si>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</si>
  <si>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</si>
  <si>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</si>
  <si>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</si>
  <si>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</si>
  <si>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</si>
  <si>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</si>
  <si>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</si>
  <si>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</si>
  <si>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</si>
  <si>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</si>
  <si>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</si>
  <si>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</si>
  <si>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</si>
  <si>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</si>
  <si>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</si>
  <si>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</si>
  <si>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</si>
  <si>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</si>
  <si>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</si>
  <si>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</si>
  <si>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</si>
  <si>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</si>
  <si>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</si>
  <si>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</si>
  <si>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</si>
  <si>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</si>
  <si>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</si>
  <si>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</si>
  <si>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</si>
  <si>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</si>
  <si>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</si>
  <si>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</si>
  <si>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</si>
  <si>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</si>
  <si>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</si>
  <si>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</si>
  <si>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</si>
  <si>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</si>
  <si>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</si>
  <si>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</si>
  <si>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</si>
  <si>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</si>
  <si>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</si>
  <si>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</si>
  <si>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</si>
  <si>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</si>
  <si>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</si>
  <si>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</si>
  <si>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</si>
  <si>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</si>
  <si>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</si>
  <si>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</si>
  <si>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</si>
  <si>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</si>
  <si>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</si>
  <si>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</si>
  <si>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</si>
  <si>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</si>
  <si>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</si>
  <si>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</si>
  <si>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</si>
  <si>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</si>
  <si>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</si>
  <si>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</si>
  <si>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</si>
  <si>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</si>
  <si>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</si>
  <si>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</si>
  <si>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</si>
  <si>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</si>
  <si>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</si>
  <si>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</si>
  <si>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</si>
  <si>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</si>
  <si>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</si>
  <si>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</si>
  <si>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</si>
  <si>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</si>
  <si>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</si>
  <si>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</si>
  <si>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</si>
  <si>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</si>
  <si>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</si>
  <si>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</si>
  <si>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</si>
  <si>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</si>
  <si>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</si>
  <si>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</si>
  <si>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</si>
  <si>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</si>
  <si>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</si>
  <si>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</si>
  <si>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</si>
  <si>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</si>
  <si>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</si>
  <si>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</si>
  <si>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</si>
  <si>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</si>
  <si>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</si>
  <si>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</si>
  <si>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</si>
  <si>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</si>
  <si>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</si>
  <si>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</si>
  <si>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</si>
  <si>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</si>
  <si>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</si>
  <si>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</si>
  <si>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</si>
  <si>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</si>
  <si>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</si>
  <si>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</si>
  <si>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</si>
  <si>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</si>
  <si>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</si>
  <si>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</si>
  <si>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</si>
  <si>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</si>
  <si>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</si>
  <si>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</si>
  <si>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</si>
  <si>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</si>
  <si>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</si>
  <si>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</si>
  <si>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</si>
  <si>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</si>
  <si>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</si>
  <si>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</si>
  <si>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</si>
  <si>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</si>
  <si>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</si>
  <si>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</si>
  <si>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</si>
  <si>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</si>
  <si>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</si>
  <si>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</si>
  <si>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</si>
  <si>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</si>
  <si>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</si>
  <si>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</si>
  <si>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</si>
  <si>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</si>
  <si>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</si>
  <si>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</si>
  <si>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</si>
  <si>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</si>
  <si>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</si>
  <si>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</si>
  <si>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</si>
  <si>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</si>
  <si>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</si>
  <si>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</si>
  <si>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</si>
  <si>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</si>
  <si>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</si>
  <si>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</si>
  <si>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</si>
  <si>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</si>
  <si>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</si>
  <si>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</si>
  <si>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</si>
  <si>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</si>
  <si>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</si>
  <si>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</si>
  <si>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</si>
  <si>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</si>
  <si>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</si>
  <si>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</si>
  <si>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</si>
  <si>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</si>
  <si>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</si>
  <si>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</si>
  <si>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</si>
  <si>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</si>
  <si>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</si>
  <si>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</si>
  <si>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</si>
  <si>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</si>
  <si>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</si>
  <si>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</si>
  <si>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</si>
  <si>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</si>
  <si>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</si>
  <si>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</si>
  <si>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</si>
  <si>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</si>
  <si>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</si>
  <si>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</si>
  <si>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</si>
  <si>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</si>
  <si>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</si>
  <si>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</si>
  <si>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</si>
  <si>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</si>
  <si>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</si>
  <si>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</si>
  <si>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</si>
  <si>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</si>
  <si>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</si>
  <si>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</si>
  <si>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</si>
  <si>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</si>
  <si>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</si>
  <si>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</si>
  <si>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</si>
  <si>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</si>
  <si>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</si>
  <si>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</si>
  <si>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</si>
  <si>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</si>
  <si>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</si>
  <si>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</si>
  <si>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</si>
  <si>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</si>
  <si>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</si>
  <si>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</si>
  <si>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</si>
  <si>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</si>
  <si>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</si>
  <si>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</si>
  <si>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</si>
  <si>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</si>
  <si>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</si>
  <si>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</si>
  <si>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</si>
  <si>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</si>
  <si>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</si>
  <si>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</si>
  <si>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</si>
  <si>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</si>
  <si>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</si>
  <si>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</si>
  <si>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</si>
  <si>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</si>
  <si>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</si>
  <si>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</si>
  <si>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</si>
  <si>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</si>
  <si>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</si>
  <si>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</si>
  <si>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</si>
  <si>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</si>
  <si>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</si>
  <si>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</si>
  <si>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</si>
  <si>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</si>
  <si>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</si>
  <si>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</si>
  <si>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</si>
  <si>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</si>
  <si>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</si>
  <si>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</si>
  <si>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</si>
  <si>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</si>
  <si>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</si>
  <si>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</si>
  <si>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</si>
  <si>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</si>
  <si>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</si>
  <si>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</si>
  <si>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</si>
  <si>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</si>
  <si>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</si>
  <si>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</si>
  <si>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</si>
  <si>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</si>
  <si>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</si>
  <si>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</si>
  <si>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</si>
  <si>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</si>
  <si>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</si>
  <si>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</si>
  <si>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</si>
  <si>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</si>
  <si>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</si>
  <si>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</si>
  <si>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</si>
  <si>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</si>
  <si>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</si>
  <si>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</si>
  <si>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</si>
  <si>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</si>
  <si>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</si>
  <si>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</si>
  <si>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</si>
  <si>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</si>
  <si>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</si>
  <si>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</si>
  <si>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</si>
  <si>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</si>
  <si>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</si>
  <si>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</si>
  <si>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</si>
  <si>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</si>
  <si>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</si>
  <si>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</si>
  <si>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</si>
  <si>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</si>
  <si>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</si>
  <si>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</si>
  <si>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</si>
  <si>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</si>
  <si>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</si>
  <si>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</si>
  <si>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</si>
  <si>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</si>
  <si>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</si>
  <si>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</si>
  <si>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31 de Marzo de 2020</t>
  </si>
  <si>
    <t>Saldo al 31 de diciembre de 2019(d)</t>
  </si>
  <si>
    <t>Monto pagado de la inversión al 31 de marzo de 2020 (k)</t>
  </si>
  <si>
    <t>Monto pagado de la inversión actualizado al 31 de Marzo de 2020 (l)</t>
  </si>
  <si>
    <t>Saldo pendiente por pagar de la inversión al 31 de Maro de 2020(m = g – l)</t>
  </si>
  <si>
    <t>Del 1 de Enero al 31 de Marzo de 2020</t>
  </si>
  <si>
    <t>Del 1 de Enero al 31 de Marzo 2020</t>
  </si>
  <si>
    <t>del 01 de Enero al 31 de Marzo de 2020</t>
  </si>
  <si>
    <t>Del 1 de Enero al 31 de Marzo de 2020 (b)</t>
  </si>
  <si>
    <t>Al 31 de Diciembre de 2019 y al 31 de Marzo de 2020</t>
  </si>
  <si>
    <t>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</si>
</sst>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5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9" fillId="0" borderId="0"/>
    <xf numFmtId="164" fontId="14" fillId="0" borderId="0"/>
    <xf numFmtId="0" fontId="14" fillId="0" borderId="0"/>
    <xf numFmtId="43" fontId="9" fillId="0" borderId="0" applyFont="0" applyFill="0" applyBorder="0" applyAlignment="0" applyProtection="0"/>
    <xf numFmtId="0" fontId="17" fillId="3" borderId="0" applyNumberFormat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6" fillId="0" borderId="0"/>
    <xf numFmtId="0" fontId="20" fillId="0" borderId="0"/>
    <xf numFmtId="0" fontId="6" fillId="0" borderId="0"/>
  </cellStyleXfs>
  <cellXfs count="481">
    <xf numFmtId="0" fontId="0" fillId="0" borderId="0" xfId="0"/>
    <xf numFmtId="0" fontId="10" fillId="0" borderId="0" xfId="0" applyFont="1"/>
    <xf numFmtId="4" fontId="10" fillId="0" borderId="0" xfId="0" applyNumberFormat="1" applyFont="1"/>
    <xf numFmtId="0" fontId="10" fillId="0" borderId="0" xfId="0" applyFont="1" applyBorder="1"/>
    <xf numFmtId="4" fontId="10" fillId="0" borderId="0" xfId="0" applyNumberFormat="1" applyFont="1" applyFill="1" applyBorder="1"/>
    <xf numFmtId="0" fontId="13" fillId="2" borderId="0" xfId="1" applyFont="1" applyFill="1" applyBorder="1" applyAlignment="1">
      <alignment horizontal="right"/>
    </xf>
    <xf numFmtId="0" fontId="13" fillId="2" borderId="0" xfId="1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4" fontId="11" fillId="0" borderId="0" xfId="0" applyNumberFormat="1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8" xfId="0" applyFont="1" applyBorder="1"/>
    <xf numFmtId="0" fontId="10" fillId="0" borderId="0" xfId="0" applyFont="1" applyFill="1"/>
    <xf numFmtId="0" fontId="11" fillId="0" borderId="0" xfId="0" applyFont="1" applyFill="1"/>
    <xf numFmtId="0" fontId="11" fillId="2" borderId="2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0" borderId="5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/>
    <xf numFmtId="3" fontId="10" fillId="0" borderId="5" xfId="0" applyNumberFormat="1" applyFont="1" applyBorder="1"/>
    <xf numFmtId="4" fontId="10" fillId="0" borderId="5" xfId="0" applyNumberFormat="1" applyFont="1" applyBorder="1"/>
    <xf numFmtId="0" fontId="10" fillId="0" borderId="7" xfId="0" applyFont="1" applyBorder="1"/>
    <xf numFmtId="0" fontId="10" fillId="2" borderId="9" xfId="0" applyFont="1" applyFill="1" applyBorder="1"/>
    <xf numFmtId="0" fontId="10" fillId="0" borderId="11" xfId="0" applyFont="1" applyFill="1" applyBorder="1"/>
    <xf numFmtId="0" fontId="10" fillId="0" borderId="10" xfId="0" applyFont="1" applyBorder="1"/>
    <xf numFmtId="4" fontId="10" fillId="2" borderId="9" xfId="0" applyNumberFormat="1" applyFont="1" applyFill="1" applyBorder="1"/>
    <xf numFmtId="4" fontId="10" fillId="0" borderId="10" xfId="0" applyNumberFormat="1" applyFont="1" applyBorder="1"/>
    <xf numFmtId="0" fontId="10" fillId="2" borderId="1" xfId="0" applyFont="1" applyFill="1" applyBorder="1"/>
    <xf numFmtId="0" fontId="10" fillId="0" borderId="4" xfId="0" applyFont="1" applyFill="1" applyBorder="1"/>
    <xf numFmtId="4" fontId="10" fillId="0" borderId="4" xfId="0" applyNumberFormat="1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4" fontId="10" fillId="0" borderId="10" xfId="0" applyNumberFormat="1" applyFont="1" applyFill="1" applyBorder="1"/>
    <xf numFmtId="49" fontId="10" fillId="0" borderId="0" xfId="0" applyNumberFormat="1" applyFont="1"/>
    <xf numFmtId="49" fontId="10" fillId="0" borderId="0" xfId="0" applyNumberFormat="1" applyFont="1" applyFill="1"/>
    <xf numFmtId="49" fontId="11" fillId="0" borderId="0" xfId="0" applyNumberFormat="1" applyFont="1" applyFill="1"/>
    <xf numFmtId="3" fontId="10" fillId="0" borderId="11" xfId="0" applyNumberFormat="1" applyFont="1" applyFill="1" applyBorder="1"/>
    <xf numFmtId="3" fontId="10" fillId="0" borderId="11" xfId="0" applyNumberFormat="1" applyFont="1" applyBorder="1"/>
    <xf numFmtId="0" fontId="8" fillId="0" borderId="0" xfId="6"/>
    <xf numFmtId="0" fontId="8" fillId="0" borderId="0" xfId="6" applyFill="1"/>
    <xf numFmtId="0" fontId="19" fillId="0" borderId="4" xfId="5" applyFont="1" applyFill="1" applyBorder="1" applyAlignment="1">
      <alignment horizontal="left" vertical="center"/>
    </xf>
    <xf numFmtId="0" fontId="15" fillId="0" borderId="5" xfId="5" applyFont="1" applyFill="1" applyBorder="1" applyAlignment="1">
      <alignment horizontal="center" vertical="center"/>
    </xf>
    <xf numFmtId="4" fontId="19" fillId="0" borderId="9" xfId="5" applyNumberFormat="1" applyFont="1" applyFill="1" applyBorder="1" applyAlignment="1">
      <alignment horizontal="right" vertical="center"/>
    </xf>
    <xf numFmtId="0" fontId="16" fillId="0" borderId="0" xfId="6" applyFont="1"/>
    <xf numFmtId="0" fontId="16" fillId="0" borderId="1" xfId="6" applyFont="1" applyFill="1" applyBorder="1"/>
    <xf numFmtId="0" fontId="16" fillId="0" borderId="3" xfId="6" applyFont="1" applyFill="1" applyBorder="1"/>
    <xf numFmtId="4" fontId="16" fillId="0" borderId="9" xfId="6" applyNumberFormat="1" applyFont="1" applyFill="1" applyBorder="1"/>
    <xf numFmtId="0" fontId="8" fillId="0" borderId="5" xfId="6" applyFont="1" applyBorder="1"/>
    <xf numFmtId="0" fontId="16" fillId="0" borderId="4" xfId="6" applyFont="1" applyFill="1" applyBorder="1"/>
    <xf numFmtId="0" fontId="16" fillId="0" borderId="5" xfId="6" applyFont="1" applyFill="1" applyBorder="1"/>
    <xf numFmtId="0" fontId="18" fillId="0" borderId="5" xfId="6" applyFont="1" applyBorder="1"/>
    <xf numFmtId="0" fontId="8" fillId="0" borderId="8" xfId="6" applyFont="1" applyBorder="1"/>
    <xf numFmtId="0" fontId="16" fillId="0" borderId="15" xfId="6" applyFont="1" applyBorder="1"/>
    <xf numFmtId="0" fontId="16" fillId="0" borderId="13" xfId="6" applyFont="1" applyBorder="1"/>
    <xf numFmtId="4" fontId="16" fillId="0" borderId="14" xfId="6" applyNumberFormat="1" applyFont="1" applyBorder="1"/>
    <xf numFmtId="0" fontId="8" fillId="0" borderId="4" xfId="6" applyFont="1" applyBorder="1" applyAlignment="1">
      <alignment horizontal="right"/>
    </xf>
    <xf numFmtId="0" fontId="8" fillId="0" borderId="6" xfId="6" applyFont="1" applyBorder="1" applyAlignment="1">
      <alignment horizontal="right"/>
    </xf>
    <xf numFmtId="0" fontId="8" fillId="0" borderId="0" xfId="6"/>
    <xf numFmtId="166" fontId="8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7" fillId="0" borderId="11" xfId="0" applyNumberFormat="1" applyFont="1" applyFill="1" applyBorder="1" applyAlignment="1" applyProtection="1">
      <alignment horizontal="right" wrapText="1"/>
      <protection locked="0"/>
    </xf>
    <xf numFmtId="3" fontId="23" fillId="0" borderId="11" xfId="8" applyNumberFormat="1" applyFont="1" applyFill="1" applyBorder="1" applyAlignment="1" applyProtection="1">
      <alignment horizontal="right" wrapText="1"/>
      <protection locked="0"/>
    </xf>
    <xf numFmtId="3" fontId="23" fillId="0" borderId="11" xfId="0" applyNumberFormat="1" applyFont="1" applyFill="1" applyBorder="1" applyAlignment="1" applyProtection="1">
      <alignment horizontal="right" wrapText="1"/>
      <protection locked="0"/>
    </xf>
    <xf numFmtId="3" fontId="27" fillId="0" borderId="10" xfId="0" applyNumberFormat="1" applyFont="1" applyFill="1" applyBorder="1" applyAlignment="1" applyProtection="1">
      <alignment horizontal="right" wrapText="1"/>
      <protection locked="0"/>
    </xf>
    <xf numFmtId="3" fontId="23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7" fillId="0" borderId="11" xfId="6" applyNumberFormat="1" applyFont="1" applyBorder="1"/>
    <xf numFmtId="4" fontId="7" fillId="0" borderId="10" xfId="6" applyNumberFormat="1" applyFont="1" applyBorder="1"/>
    <xf numFmtId="3" fontId="27" fillId="0" borderId="11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3" fillId="0" borderId="11" xfId="0" applyNumberFormat="1" applyFont="1" applyFill="1" applyBorder="1" applyAlignment="1" applyProtection="1">
      <alignment horizontal="right"/>
    </xf>
    <xf numFmtId="0" fontId="16" fillId="2" borderId="9" xfId="6" applyFont="1" applyFill="1" applyBorder="1"/>
    <xf numFmtId="0" fontId="8" fillId="2" borderId="11" xfId="6" applyFill="1" applyBorder="1" applyAlignment="1">
      <alignment horizontal="left" indent="2"/>
    </xf>
    <xf numFmtId="0" fontId="8" fillId="2" borderId="11" xfId="6" applyFill="1" applyBorder="1" applyAlignment="1">
      <alignment horizontal="left" indent="4"/>
    </xf>
    <xf numFmtId="0" fontId="16" fillId="2" borderId="11" xfId="6" applyFont="1" applyFill="1" applyBorder="1" applyAlignment="1">
      <alignment horizontal="left"/>
    </xf>
    <xf numFmtId="0" fontId="8" fillId="2" borderId="11" xfId="6" applyFill="1" applyBorder="1" applyAlignment="1">
      <alignment horizontal="left" wrapText="1" indent="4"/>
    </xf>
    <xf numFmtId="0" fontId="16" fillId="2" borderId="11" xfId="6" applyFont="1" applyFill="1" applyBorder="1" applyAlignment="1">
      <alignment horizontal="left" indent="2"/>
    </xf>
    <xf numFmtId="0" fontId="16" fillId="2" borderId="10" xfId="6" applyFont="1" applyFill="1" applyBorder="1" applyAlignment="1">
      <alignment horizontal="left"/>
    </xf>
    <xf numFmtId="0" fontId="8" fillId="2" borderId="9" xfId="6" applyFill="1" applyBorder="1"/>
    <xf numFmtId="3" fontId="8" fillId="2" borderId="11" xfId="7" applyNumberFormat="1" applyFont="1" applyFill="1" applyBorder="1"/>
    <xf numFmtId="3" fontId="16" fillId="2" borderId="11" xfId="7" applyNumberFormat="1" applyFont="1" applyFill="1" applyBorder="1"/>
    <xf numFmtId="3" fontId="7" fillId="2" borderId="11" xfId="7" applyNumberFormat="1" applyFont="1" applyFill="1" applyBorder="1"/>
    <xf numFmtId="3" fontId="16" fillId="2" borderId="10" xfId="7" applyNumberFormat="1" applyFont="1" applyFill="1" applyBorder="1"/>
    <xf numFmtId="0" fontId="10" fillId="4" borderId="6" xfId="0" applyFont="1" applyFill="1" applyBorder="1"/>
    <xf numFmtId="0" fontId="13" fillId="4" borderId="7" xfId="1" applyFont="1" applyFill="1" applyBorder="1" applyAlignment="1">
      <alignment horizontal="right"/>
    </xf>
    <xf numFmtId="49" fontId="10" fillId="0" borderId="1" xfId="0" applyNumberFormat="1" applyFont="1" applyBorder="1"/>
    <xf numFmtId="49" fontId="10" fillId="0" borderId="4" xfId="0" applyNumberFormat="1" applyFont="1" applyBorder="1"/>
    <xf numFmtId="49" fontId="10" fillId="0" borderId="6" xfId="0" applyNumberFormat="1" applyFont="1" applyBorder="1"/>
    <xf numFmtId="0" fontId="29" fillId="0" borderId="0" xfId="6" applyFont="1"/>
    <xf numFmtId="0" fontId="30" fillId="0" borderId="16" xfId="6" applyFont="1" applyBorder="1" applyAlignment="1">
      <alignment horizontal="left" vertical="center" wrapText="1"/>
    </xf>
    <xf numFmtId="4" fontId="30" fillId="0" borderId="28" xfId="6" applyNumberFormat="1" applyFont="1" applyBorder="1" applyAlignment="1">
      <alignment vertical="center" wrapText="1"/>
    </xf>
    <xf numFmtId="0" fontId="29" fillId="0" borderId="16" xfId="6" applyFont="1" applyBorder="1" applyAlignment="1">
      <alignment horizontal="left" vertical="center" wrapText="1" indent="2"/>
    </xf>
    <xf numFmtId="4" fontId="29" fillId="0" borderId="28" xfId="6" applyNumberFormat="1" applyFont="1" applyBorder="1" applyAlignment="1">
      <alignment horizontal="right" vertical="center" wrapText="1"/>
    </xf>
    <xf numFmtId="4" fontId="20" fillId="0" borderId="28" xfId="10" applyNumberFormat="1" applyFont="1" applyFill="1" applyBorder="1" applyAlignment="1">
      <alignment horizontal="right" vertical="center"/>
    </xf>
    <xf numFmtId="4" fontId="29" fillId="0" borderId="28" xfId="6" applyNumberFormat="1" applyFont="1" applyBorder="1" applyAlignment="1">
      <alignment horizontal="right"/>
    </xf>
    <xf numFmtId="0" fontId="29" fillId="0" borderId="16" xfId="6" applyFont="1" applyBorder="1" applyAlignment="1">
      <alignment horizontal="left" vertical="center" wrapText="1" indent="4"/>
    </xf>
    <xf numFmtId="0" fontId="29" fillId="0" borderId="16" xfId="6" applyFont="1" applyBorder="1" applyAlignment="1">
      <alignment horizontal="left" vertical="center" wrapText="1"/>
    </xf>
    <xf numFmtId="4" fontId="30" fillId="0" borderId="28" xfId="6" applyNumberFormat="1" applyFont="1" applyBorder="1" applyAlignment="1">
      <alignment horizontal="right" vertical="center" wrapText="1"/>
    </xf>
    <xf numFmtId="4" fontId="30" fillId="0" borderId="23" xfId="6" applyNumberFormat="1" applyFont="1" applyBorder="1" applyAlignment="1">
      <alignment horizontal="right" vertical="center" wrapText="1"/>
    </xf>
    <xf numFmtId="4" fontId="29" fillId="0" borderId="28" xfId="6" applyNumberFormat="1" applyFont="1" applyFill="1" applyBorder="1" applyAlignment="1">
      <alignment horizontal="right" vertical="center" wrapText="1"/>
    </xf>
    <xf numFmtId="0" fontId="29" fillId="0" borderId="16" xfId="6" applyFont="1" applyBorder="1" applyAlignment="1">
      <alignment horizontal="left" vertical="center" wrapText="1" indent="5"/>
    </xf>
    <xf numFmtId="0" fontId="30" fillId="0" borderId="18" xfId="6" applyFont="1" applyBorder="1" applyAlignment="1">
      <alignment horizontal="left" vertical="center" wrapText="1"/>
    </xf>
    <xf numFmtId="4" fontId="30" fillId="0" borderId="30" xfId="6" applyNumberFormat="1" applyFont="1" applyBorder="1" applyAlignment="1">
      <alignment vertical="center" wrapText="1"/>
    </xf>
    <xf numFmtId="0" fontId="16" fillId="0" borderId="16" xfId="6" applyFont="1" applyBorder="1" applyAlignment="1">
      <alignment horizontal="left" vertical="center" wrapText="1"/>
    </xf>
    <xf numFmtId="0" fontId="6" fillId="2" borderId="0" xfId="11" applyFont="1" applyFill="1" applyBorder="1"/>
    <xf numFmtId="4" fontId="6" fillId="0" borderId="28" xfId="11" applyNumberFormat="1" applyFont="1" applyFill="1" applyBorder="1" applyAlignment="1">
      <alignment horizontal="right" vertical="center"/>
    </xf>
    <xf numFmtId="0" fontId="6" fillId="0" borderId="0" xfId="12" applyFont="1" applyAlignment="1">
      <alignment vertical="center"/>
    </xf>
    <xf numFmtId="0" fontId="6" fillId="0" borderId="0" xfId="11" applyFont="1" applyAlignment="1">
      <alignment vertical="center"/>
    </xf>
    <xf numFmtId="0" fontId="16" fillId="0" borderId="28" xfId="0" applyFont="1" applyBorder="1" applyAlignment="1">
      <alignment horizontal="left" vertical="center" wrapText="1"/>
    </xf>
    <xf numFmtId="0" fontId="16" fillId="0" borderId="28" xfId="12" applyFont="1" applyFill="1" applyBorder="1" applyAlignment="1">
      <alignment horizontal="left" vertical="center" indent="2"/>
    </xf>
    <xf numFmtId="4" fontId="16" fillId="0" borderId="28" xfId="11" applyNumberFormat="1" applyFont="1" applyFill="1" applyBorder="1" applyAlignment="1">
      <alignment horizontal="right" vertical="center"/>
    </xf>
    <xf numFmtId="0" fontId="16" fillId="0" borderId="0" xfId="12" applyFont="1" applyAlignment="1">
      <alignment vertical="center"/>
    </xf>
    <xf numFmtId="0" fontId="16" fillId="0" borderId="0" xfId="11" applyFont="1" applyAlignment="1">
      <alignment vertical="center"/>
    </xf>
    <xf numFmtId="4" fontId="6" fillId="0" borderId="28" xfId="10" applyNumberFormat="1" applyFont="1" applyFill="1" applyBorder="1" applyAlignment="1">
      <alignment horizontal="right" vertical="center"/>
    </xf>
    <xf numFmtId="0" fontId="6" fillId="0" borderId="0" xfId="10" applyFont="1" applyAlignment="1">
      <alignment vertical="center"/>
    </xf>
    <xf numFmtId="4" fontId="16" fillId="0" borderId="18" xfId="10" applyNumberFormat="1" applyFont="1" applyBorder="1"/>
    <xf numFmtId="4" fontId="16" fillId="0" borderId="30" xfId="10" applyNumberFormat="1" applyFont="1" applyBorder="1"/>
    <xf numFmtId="0" fontId="6" fillId="0" borderId="0" xfId="10" applyFont="1"/>
    <xf numFmtId="4" fontId="6" fillId="0" borderId="0" xfId="10" applyNumberFormat="1" applyFont="1"/>
    <xf numFmtId="0" fontId="0" fillId="0" borderId="0" xfId="0" applyFill="1" applyBorder="1"/>
    <xf numFmtId="4" fontId="6" fillId="0" borderId="23" xfId="6" applyNumberFormat="1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3" fontId="16" fillId="0" borderId="28" xfId="6" applyNumberFormat="1" applyFont="1" applyBorder="1" applyAlignment="1">
      <alignment horizontal="right" vertical="center"/>
    </xf>
    <xf numFmtId="3" fontId="16" fillId="0" borderId="23" xfId="6" applyNumberFormat="1" applyFont="1" applyBorder="1" applyAlignment="1">
      <alignment horizontal="right" vertical="center"/>
    </xf>
    <xf numFmtId="0" fontId="6" fillId="0" borderId="16" xfId="6" applyFont="1" applyBorder="1" applyAlignment="1">
      <alignment horizontal="left" vertical="center"/>
    </xf>
    <xf numFmtId="0" fontId="6" fillId="0" borderId="23" xfId="6" applyFont="1" applyBorder="1" applyAlignment="1">
      <alignment horizontal="left" vertical="center"/>
    </xf>
    <xf numFmtId="3" fontId="6" fillId="0" borderId="28" xfId="6" applyNumberFormat="1" applyFont="1" applyBorder="1" applyAlignment="1">
      <alignment horizontal="right" vertical="center"/>
    </xf>
    <xf numFmtId="3" fontId="6" fillId="0" borderId="23" xfId="6" applyNumberFormat="1" applyFont="1" applyBorder="1" applyAlignment="1">
      <alignment horizontal="right" vertical="center"/>
    </xf>
    <xf numFmtId="0" fontId="16" fillId="0" borderId="16" xfId="6" applyFont="1" applyBorder="1" applyAlignment="1">
      <alignment vertical="center"/>
    </xf>
    <xf numFmtId="0" fontId="16" fillId="0" borderId="23" xfId="6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6" fillId="0" borderId="23" xfId="6" applyFont="1" applyBorder="1" applyAlignment="1">
      <alignment horizontal="left" vertical="center" wrapText="1"/>
    </xf>
    <xf numFmtId="0" fontId="16" fillId="0" borderId="18" xfId="6" applyFont="1" applyBorder="1" applyAlignment="1">
      <alignment vertical="center"/>
    </xf>
    <xf numFmtId="0" fontId="16" fillId="0" borderId="20" xfId="6" applyFont="1" applyBorder="1" applyAlignment="1">
      <alignment vertical="center"/>
    </xf>
    <xf numFmtId="0" fontId="8" fillId="0" borderId="0" xfId="6" applyFill="1" applyBorder="1"/>
    <xf numFmtId="165" fontId="19" fillId="0" borderId="0" xfId="5" applyNumberFormat="1" applyFont="1" applyFill="1" applyBorder="1" applyAlignment="1" applyProtection="1">
      <alignment horizontal="center"/>
    </xf>
    <xf numFmtId="0" fontId="16" fillId="0" borderId="0" xfId="6" applyFont="1" applyFill="1" applyBorder="1" applyAlignment="1">
      <alignment horizontal="center"/>
    </xf>
    <xf numFmtId="0" fontId="18" fillId="0" borderId="0" xfId="11" applyFont="1"/>
    <xf numFmtId="0" fontId="18" fillId="0" borderId="0" xfId="11" applyFont="1" applyBorder="1"/>
    <xf numFmtId="0" fontId="31" fillId="0" borderId="0" xfId="0" applyFont="1"/>
    <xf numFmtId="0" fontId="31" fillId="0" borderId="0" xfId="0" applyFont="1" applyFill="1" applyBorder="1"/>
    <xf numFmtId="0" fontId="19" fillId="0" borderId="0" xfId="6" applyFont="1" applyFill="1" applyBorder="1" applyAlignment="1">
      <alignment horizontal="center" vertical="center"/>
    </xf>
    <xf numFmtId="0" fontId="19" fillId="0" borderId="17" xfId="6" applyFont="1" applyFill="1" applyBorder="1" applyAlignment="1">
      <alignment horizontal="center" vertical="center"/>
    </xf>
    <xf numFmtId="0" fontId="31" fillId="0" borderId="0" xfId="0" applyFont="1" applyFill="1"/>
    <xf numFmtId="0" fontId="33" fillId="0" borderId="0" xfId="6" applyFont="1"/>
    <xf numFmtId="0" fontId="32" fillId="0" borderId="0" xfId="6" applyFont="1" applyFill="1" applyBorder="1" applyAlignment="1">
      <alignment horizontal="center" vertical="center"/>
    </xf>
    <xf numFmtId="0" fontId="33" fillId="0" borderId="0" xfId="6" applyFont="1" applyFill="1" applyBorder="1"/>
    <xf numFmtId="4" fontId="16" fillId="0" borderId="11" xfId="6" applyNumberFormat="1" applyFont="1" applyBorder="1"/>
    <xf numFmtId="0" fontId="28" fillId="0" borderId="0" xfId="0" applyFont="1" applyAlignment="1">
      <alignment vertical="center"/>
    </xf>
    <xf numFmtId="0" fontId="10" fillId="6" borderId="1" xfId="0" applyFont="1" applyFill="1" applyBorder="1"/>
    <xf numFmtId="0" fontId="12" fillId="6" borderId="2" xfId="1" applyFont="1" applyFill="1" applyBorder="1" applyAlignment="1"/>
    <xf numFmtId="0" fontId="10" fillId="6" borderId="4" xfId="0" applyFont="1" applyFill="1" applyBorder="1"/>
    <xf numFmtId="3" fontId="13" fillId="6" borderId="0" xfId="1" applyNumberFormat="1" applyFont="1" applyFill="1" applyBorder="1" applyAlignment="1"/>
    <xf numFmtId="0" fontId="13" fillId="6" borderId="0" xfId="1" applyFont="1" applyFill="1" applyBorder="1" applyAlignment="1"/>
    <xf numFmtId="0" fontId="10" fillId="6" borderId="6" xfId="0" applyFont="1" applyFill="1" applyBorder="1"/>
    <xf numFmtId="0" fontId="13" fillId="6" borderId="7" xfId="2" applyNumberFormat="1" applyFont="1" applyFill="1" applyBorder="1" applyAlignment="1">
      <alignment vertical="center"/>
    </xf>
    <xf numFmtId="0" fontId="11" fillId="6" borderId="6" xfId="0" applyFont="1" applyFill="1" applyBorder="1"/>
    <xf numFmtId="3" fontId="22" fillId="6" borderId="14" xfId="0" applyNumberFormat="1" applyFont="1" applyFill="1" applyBorder="1" applyAlignment="1" applyProtection="1">
      <alignment horizontal="center" vertical="center" wrapText="1"/>
    </xf>
    <xf numFmtId="3" fontId="22" fillId="6" borderId="14" xfId="0" applyNumberFormat="1" applyFont="1" applyFill="1" applyBorder="1" applyAlignment="1" applyProtection="1">
      <alignment horizontal="center" wrapText="1"/>
    </xf>
    <xf numFmtId="3" fontId="27" fillId="4" borderId="11" xfId="0" applyNumberFormat="1" applyFont="1" applyFill="1" applyBorder="1" applyAlignment="1" applyProtection="1">
      <alignment horizontal="right" wrapText="1"/>
      <protection locked="0"/>
    </xf>
    <xf numFmtId="3" fontId="23" fillId="4" borderId="11" xfId="0" applyNumberFormat="1" applyFont="1" applyFill="1" applyBorder="1" applyAlignment="1" applyProtection="1">
      <alignment horizontal="right" wrapText="1"/>
      <protection locked="0"/>
    </xf>
    <xf numFmtId="3" fontId="23" fillId="4" borderId="11" xfId="0" applyNumberFormat="1" applyFont="1" applyFill="1" applyBorder="1" applyAlignment="1" applyProtection="1">
      <alignment horizontal="right"/>
      <protection locked="0"/>
    </xf>
    <xf numFmtId="3" fontId="16" fillId="4" borderId="11" xfId="7" applyNumberFormat="1" applyFont="1" applyFill="1" applyBorder="1"/>
    <xf numFmtId="0" fontId="16" fillId="7" borderId="14" xfId="6" applyFont="1" applyFill="1" applyBorder="1" applyAlignment="1">
      <alignment horizontal="center"/>
    </xf>
    <xf numFmtId="0" fontId="16" fillId="7" borderId="14" xfId="6" applyFont="1" applyFill="1" applyBorder="1" applyAlignment="1">
      <alignment horizontal="center" wrapText="1"/>
    </xf>
    <xf numFmtId="0" fontId="19" fillId="7" borderId="14" xfId="5" applyFont="1" applyFill="1" applyBorder="1" applyAlignment="1">
      <alignment horizontal="center" vertical="center"/>
    </xf>
    <xf numFmtId="0" fontId="19" fillId="7" borderId="14" xfId="5" applyFont="1" applyFill="1" applyBorder="1" applyAlignment="1">
      <alignment horizontal="center" vertical="center" wrapText="1"/>
    </xf>
    <xf numFmtId="0" fontId="19" fillId="7" borderId="10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 wrapText="1"/>
    </xf>
    <xf numFmtId="0" fontId="19" fillId="7" borderId="26" xfId="6" applyFont="1" applyFill="1" applyBorder="1" applyAlignment="1">
      <alignment horizontal="center" vertical="center" wrapText="1"/>
    </xf>
    <xf numFmtId="0" fontId="34" fillId="7" borderId="30" xfId="5" applyFont="1" applyFill="1" applyBorder="1" applyAlignment="1">
      <alignment horizontal="center" vertical="center"/>
    </xf>
    <xf numFmtId="0" fontId="34" fillId="7" borderId="30" xfId="5" applyFont="1" applyFill="1" applyBorder="1" applyAlignment="1">
      <alignment horizontal="center" vertical="center" wrapText="1"/>
    </xf>
    <xf numFmtId="0" fontId="30" fillId="0" borderId="0" xfId="6" applyFont="1"/>
    <xf numFmtId="0" fontId="4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0" fillId="0" borderId="11" xfId="0" applyNumberFormat="1" applyFont="1" applyFill="1" applyBorder="1"/>
    <xf numFmtId="4" fontId="11" fillId="0" borderId="11" xfId="0" applyNumberFormat="1" applyFont="1" applyFill="1" applyBorder="1"/>
    <xf numFmtId="4" fontId="10" fillId="0" borderId="11" xfId="0" applyNumberFormat="1" applyFont="1" applyBorder="1"/>
    <xf numFmtId="4" fontId="0" fillId="0" borderId="11" xfId="0" applyNumberFormat="1" applyBorder="1" applyAlignment="1"/>
    <xf numFmtId="0" fontId="22" fillId="0" borderId="0" xfId="0" applyFont="1" applyAlignment="1">
      <alignment horizontal="justify" vertical="center"/>
    </xf>
    <xf numFmtId="0" fontId="2" fillId="0" borderId="0" xfId="0" applyFont="1"/>
    <xf numFmtId="0" fontId="22" fillId="6" borderId="23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justify" vertical="center" wrapText="1"/>
    </xf>
    <xf numFmtId="3" fontId="22" fillId="4" borderId="23" xfId="0" applyNumberFormat="1" applyFont="1" applyFill="1" applyBorder="1" applyAlignment="1">
      <alignment wrapText="1"/>
    </xf>
    <xf numFmtId="3" fontId="22" fillId="4" borderId="23" xfId="0" applyNumberFormat="1" applyFont="1" applyFill="1" applyBorder="1" applyAlignment="1">
      <alignment horizontal="right" wrapText="1"/>
    </xf>
    <xf numFmtId="3" fontId="22" fillId="0" borderId="23" xfId="0" applyNumberFormat="1" applyFont="1" applyBorder="1" applyAlignment="1">
      <alignment wrapText="1"/>
    </xf>
    <xf numFmtId="3" fontId="22" fillId="0" borderId="23" xfId="0" applyNumberFormat="1" applyFont="1" applyBorder="1" applyAlignment="1">
      <alignment horizontal="right" wrapText="1"/>
    </xf>
    <xf numFmtId="0" fontId="22" fillId="0" borderId="16" xfId="0" applyFont="1" applyBorder="1" applyAlignment="1">
      <alignment horizontal="justify" vertical="center" wrapText="1"/>
    </xf>
    <xf numFmtId="0" fontId="24" fillId="0" borderId="23" xfId="0" applyFont="1" applyBorder="1" applyAlignment="1">
      <alignment horizontal="justify" vertical="center" wrapText="1"/>
    </xf>
    <xf numFmtId="3" fontId="22" fillId="0" borderId="23" xfId="0" applyNumberFormat="1" applyFont="1" applyFill="1" applyBorder="1" applyAlignment="1">
      <alignment wrapText="1"/>
    </xf>
    <xf numFmtId="0" fontId="24" fillId="0" borderId="16" xfId="0" applyFont="1" applyBorder="1" applyAlignment="1">
      <alignment horizontal="justify" vertical="center" wrapText="1"/>
    </xf>
    <xf numFmtId="3" fontId="24" fillId="0" borderId="23" xfId="0" applyNumberFormat="1" applyFont="1" applyBorder="1" applyAlignment="1">
      <alignment wrapText="1"/>
    </xf>
    <xf numFmtId="3" fontId="24" fillId="0" borderId="23" xfId="0" applyNumberFormat="1" applyFont="1" applyBorder="1" applyAlignment="1">
      <alignment horizontal="right" wrapText="1"/>
    </xf>
    <xf numFmtId="0" fontId="24" fillId="0" borderId="23" xfId="0" applyFont="1" applyFill="1" applyBorder="1" applyAlignment="1">
      <alignment horizontal="justify" vertical="center" wrapText="1"/>
    </xf>
    <xf numFmtId="3" fontId="2" fillId="0" borderId="28" xfId="0" applyNumberFormat="1" applyFont="1" applyFill="1" applyBorder="1" applyAlignment="1"/>
    <xf numFmtId="3" fontId="22" fillId="0" borderId="28" xfId="0" applyNumberFormat="1" applyFont="1" applyFill="1" applyBorder="1" applyAlignment="1">
      <alignment wrapText="1"/>
    </xf>
    <xf numFmtId="3" fontId="22" fillId="0" borderId="23" xfId="0" applyNumberFormat="1" applyFont="1" applyFill="1" applyBorder="1" applyAlignment="1">
      <alignment horizontal="right" wrapText="1"/>
    </xf>
    <xf numFmtId="43" fontId="2" fillId="0" borderId="0" xfId="9" applyFont="1"/>
    <xf numFmtId="167" fontId="37" fillId="0" borderId="23" xfId="9" applyNumberFormat="1" applyFont="1" applyFill="1" applyBorder="1" applyAlignment="1">
      <alignment horizontal="center"/>
    </xf>
    <xf numFmtId="3" fontId="22" fillId="0" borderId="23" xfId="9" applyNumberFormat="1" applyFont="1" applyBorder="1" applyAlignment="1">
      <alignment wrapText="1"/>
    </xf>
    <xf numFmtId="3" fontId="2" fillId="0" borderId="28" xfId="0" applyNumberFormat="1" applyFont="1" applyBorder="1" applyAlignment="1"/>
    <xf numFmtId="3" fontId="22" fillId="0" borderId="28" xfId="9" applyNumberFormat="1" applyFont="1" applyBorder="1" applyAlignment="1">
      <alignment wrapText="1"/>
    </xf>
    <xf numFmtId="167" fontId="37" fillId="0" borderId="0" xfId="9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justify" vertical="center" wrapText="1"/>
    </xf>
    <xf numFmtId="3" fontId="24" fillId="0" borderId="28" xfId="0" applyNumberFormat="1" applyFont="1" applyBorder="1" applyAlignment="1">
      <alignment wrapText="1"/>
    </xf>
    <xf numFmtId="3" fontId="24" fillId="0" borderId="28" xfId="0" applyNumberFormat="1" applyFont="1" applyFill="1" applyBorder="1" applyAlignment="1">
      <alignment wrapText="1"/>
    </xf>
    <xf numFmtId="3" fontId="2" fillId="0" borderId="0" xfId="0" applyNumberFormat="1" applyFont="1" applyAlignment="1"/>
    <xf numFmtId="3" fontId="24" fillId="0" borderId="28" xfId="0" applyNumberFormat="1" applyFont="1" applyFill="1" applyBorder="1" applyAlignment="1">
      <alignment horizontal="right" wrapText="1"/>
    </xf>
    <xf numFmtId="3" fontId="24" fillId="0" borderId="28" xfId="0" applyNumberFormat="1" applyFont="1" applyBorder="1" applyAlignment="1">
      <alignment horizontal="right" wrapText="1"/>
    </xf>
    <xf numFmtId="4" fontId="2" fillId="0" borderId="0" xfId="0" applyNumberFormat="1" applyFont="1"/>
    <xf numFmtId="3" fontId="22" fillId="0" borderId="28" xfId="0" applyNumberFormat="1" applyFont="1" applyBorder="1" applyAlignment="1">
      <alignment wrapText="1"/>
    </xf>
    <xf numFmtId="3" fontId="22" fillId="0" borderId="28" xfId="0" applyNumberFormat="1" applyFont="1" applyBorder="1" applyAlignment="1">
      <alignment horizontal="right" wrapText="1"/>
    </xf>
    <xf numFmtId="3" fontId="38" fillId="0" borderId="23" xfId="0" applyNumberFormat="1" applyFont="1" applyBorder="1" applyAlignment="1">
      <alignment wrapText="1"/>
    </xf>
    <xf numFmtId="3" fontId="38" fillId="0" borderId="23" xfId="0" applyNumberFormat="1" applyFont="1" applyBorder="1" applyAlignment="1">
      <alignment horizontal="right" wrapText="1"/>
    </xf>
    <xf numFmtId="3" fontId="38" fillId="0" borderId="26" xfId="0" applyNumberFormat="1" applyFont="1" applyBorder="1" applyAlignment="1">
      <alignment wrapText="1"/>
    </xf>
    <xf numFmtId="3" fontId="38" fillId="0" borderId="26" xfId="0" applyNumberFormat="1" applyFont="1" applyBorder="1" applyAlignment="1">
      <alignment horizontal="right" wrapText="1"/>
    </xf>
    <xf numFmtId="0" fontId="22" fillId="5" borderId="22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justify" vertical="center" wrapText="1"/>
    </xf>
    <xf numFmtId="0" fontId="24" fillId="0" borderId="28" xfId="0" applyFont="1" applyBorder="1" applyAlignment="1">
      <alignment horizontal="justify" vertical="center" wrapText="1"/>
    </xf>
    <xf numFmtId="43" fontId="22" fillId="0" borderId="28" xfId="9" applyFont="1" applyBorder="1" applyAlignment="1">
      <alignment horizontal="justify" vertical="center" wrapText="1"/>
    </xf>
    <xf numFmtId="0" fontId="22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24" fillId="0" borderId="27" xfId="0" applyFont="1" applyBorder="1" applyAlignment="1">
      <alignment horizontal="justify" vertical="center" wrapText="1"/>
    </xf>
    <xf numFmtId="0" fontId="24" fillId="0" borderId="0" xfId="0" applyFont="1" applyBorder="1" applyAlignment="1">
      <alignment vertical="center" wrapText="1"/>
    </xf>
    <xf numFmtId="0" fontId="2" fillId="0" borderId="0" xfId="0" applyFont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22" fillId="4" borderId="23" xfId="0" applyNumberFormat="1" applyFont="1" applyFill="1" applyBorder="1" applyAlignment="1">
      <alignment wrapText="1"/>
    </xf>
    <xf numFmtId="0" fontId="22" fillId="6" borderId="27" xfId="0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3" fontId="22" fillId="0" borderId="23" xfId="0" applyNumberFormat="1" applyFont="1" applyBorder="1" applyAlignment="1">
      <alignment horizontal="right" vertical="center" wrapText="1"/>
    </xf>
    <xf numFmtId="0" fontId="24" fillId="0" borderId="28" xfId="0" applyFont="1" applyBorder="1" applyAlignment="1">
      <alignment horizontal="left" vertical="center" wrapText="1" indent="1"/>
    </xf>
    <xf numFmtId="14" fontId="24" fillId="0" borderId="23" xfId="0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3" fontId="24" fillId="0" borderId="23" xfId="0" applyNumberFormat="1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3" fontId="24" fillId="0" borderId="23" xfId="0" applyNumberFormat="1" applyFont="1" applyBorder="1" applyAlignment="1">
      <alignment horizontal="right" vertical="center" wrapText="1"/>
    </xf>
    <xf numFmtId="43" fontId="22" fillId="0" borderId="23" xfId="0" applyNumberFormat="1" applyFont="1" applyBorder="1" applyAlignment="1">
      <alignment horizontal="justify" vertical="center" wrapText="1"/>
    </xf>
    <xf numFmtId="168" fontId="22" fillId="0" borderId="23" xfId="0" applyNumberFormat="1" applyFont="1" applyBorder="1" applyAlignment="1">
      <alignment horizontal="justify" vertical="center" wrapText="1"/>
    </xf>
    <xf numFmtId="0" fontId="24" fillId="0" borderId="28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right" vertical="center" wrapText="1"/>
    </xf>
    <xf numFmtId="0" fontId="22" fillId="0" borderId="26" xfId="0" applyFont="1" applyBorder="1" applyAlignment="1">
      <alignment horizontal="justify" vertical="center" wrapText="1"/>
    </xf>
    <xf numFmtId="43" fontId="2" fillId="2" borderId="11" xfId="9" applyFont="1" applyFill="1" applyBorder="1"/>
    <xf numFmtId="4" fontId="8" fillId="2" borderId="11" xfId="7" applyNumberFormat="1" applyFont="1" applyFill="1" applyBorder="1"/>
    <xf numFmtId="4" fontId="16" fillId="2" borderId="11" xfId="7" applyNumberFormat="1" applyFont="1" applyFill="1" applyBorder="1"/>
    <xf numFmtId="43" fontId="2" fillId="2" borderId="11" xfId="9" applyNumberFormat="1" applyFont="1" applyFill="1" applyBorder="1"/>
    <xf numFmtId="43" fontId="8" fillId="2" borderId="11" xfId="7" applyNumberFormat="1" applyFont="1" applyFill="1" applyBorder="1"/>
    <xf numFmtId="0" fontId="2" fillId="0" borderId="28" xfId="12" applyFont="1" applyFill="1" applyBorder="1" applyAlignment="1">
      <alignment horizontal="left" vertical="center" indent="2"/>
    </xf>
    <xf numFmtId="0" fontId="17" fillId="0" borderId="0" xfId="10" applyFont="1"/>
    <xf numFmtId="4" fontId="17" fillId="0" borderId="0" xfId="10" applyNumberFormat="1" applyFont="1"/>
    <xf numFmtId="43" fontId="17" fillId="0" borderId="0" xfId="9" applyFont="1"/>
    <xf numFmtId="2" fontId="16" fillId="0" borderId="28" xfId="6" applyNumberFormat="1" applyFont="1" applyBorder="1" applyAlignment="1">
      <alignment horizontal="right" vertical="center"/>
    </xf>
    <xf numFmtId="2" fontId="6" fillId="0" borderId="28" xfId="3" applyNumberFormat="1" applyFont="1" applyBorder="1" applyAlignment="1">
      <alignment horizontal="right"/>
    </xf>
    <xf numFmtId="2" fontId="6" fillId="0" borderId="28" xfId="6" applyNumberFormat="1" applyFont="1" applyBorder="1" applyAlignment="1">
      <alignment horizontal="right" vertical="center"/>
    </xf>
    <xf numFmtId="2" fontId="6" fillId="0" borderId="23" xfId="6" applyNumberFormat="1" applyFont="1" applyBorder="1" applyAlignment="1">
      <alignment horizontal="right" vertical="center"/>
    </xf>
    <xf numFmtId="2" fontId="6" fillId="0" borderId="11" xfId="3" applyNumberFormat="1" applyFont="1" applyBorder="1" applyAlignment="1">
      <alignment horizontal="right"/>
    </xf>
    <xf numFmtId="1" fontId="6" fillId="0" borderId="11" xfId="3" applyNumberFormat="1" applyFont="1" applyBorder="1" applyAlignment="1">
      <alignment horizontal="right"/>
    </xf>
    <xf numFmtId="1" fontId="6" fillId="0" borderId="23" xfId="6" applyNumberFormat="1" applyFont="1" applyBorder="1" applyAlignment="1">
      <alignment horizontal="right" vertical="center"/>
    </xf>
    <xf numFmtId="43" fontId="16" fillId="0" borderId="23" xfId="6" applyNumberFormat="1" applyFont="1" applyBorder="1" applyAlignment="1">
      <alignment horizontal="right" vertical="center"/>
    </xf>
    <xf numFmtId="4" fontId="16" fillId="0" borderId="20" xfId="6" applyNumberFormat="1" applyFont="1" applyBorder="1" applyAlignment="1">
      <alignment horizontal="right" vertical="center"/>
    </xf>
    <xf numFmtId="43" fontId="16" fillId="0" borderId="28" xfId="9" applyFont="1" applyBorder="1" applyAlignment="1">
      <alignment horizontal="right" vertical="center" wrapText="1"/>
    </xf>
    <xf numFmtId="43" fontId="7" fillId="0" borderId="11" xfId="6" applyNumberFormat="1" applyFont="1" applyBorder="1"/>
    <xf numFmtId="0" fontId="43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2" fillId="6" borderId="37" xfId="0" applyFont="1" applyFill="1" applyBorder="1" applyAlignment="1" applyProtection="1">
      <alignment vertical="center"/>
    </xf>
    <xf numFmtId="0" fontId="22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4" fillId="0" borderId="38" xfId="0" applyFont="1" applyFill="1" applyBorder="1" applyAlignment="1" applyProtection="1">
      <alignment horizontal="left" vertical="center" wrapText="1" indent="2"/>
    </xf>
    <xf numFmtId="0" fontId="22" fillId="0" borderId="39" xfId="0" applyFont="1" applyFill="1" applyBorder="1" applyAlignment="1" applyProtection="1">
      <alignment vertical="center" wrapText="1"/>
    </xf>
    <xf numFmtId="0" fontId="24" fillId="0" borderId="38" xfId="0" applyFont="1" applyFill="1" applyBorder="1" applyAlignment="1" applyProtection="1">
      <alignment horizontal="left" vertical="center" wrapText="1" indent="1"/>
    </xf>
    <xf numFmtId="0" fontId="22" fillId="0" borderId="38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horizontal="left" vertical="center" indent="1"/>
    </xf>
    <xf numFmtId="0" fontId="22" fillId="0" borderId="39" xfId="0" applyFont="1" applyFill="1" applyBorder="1" applyAlignment="1" applyProtection="1">
      <alignment vertical="center"/>
    </xf>
    <xf numFmtId="0" fontId="24" fillId="0" borderId="38" xfId="0" applyFont="1" applyFill="1" applyBorder="1" applyAlignment="1" applyProtection="1">
      <alignment vertical="center"/>
    </xf>
    <xf numFmtId="0" fontId="22" fillId="0" borderId="40" xfId="0" applyFont="1" applyFill="1" applyBorder="1" applyAlignment="1" applyProtection="1">
      <alignment vertical="center"/>
    </xf>
    <xf numFmtId="3" fontId="27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6" fillId="0" borderId="28" xfId="9" applyFont="1" applyBorder="1" applyAlignment="1">
      <alignment horizontal="right" vertical="center"/>
    </xf>
    <xf numFmtId="43" fontId="16" fillId="0" borderId="28" xfId="9" applyFont="1" applyBorder="1" applyAlignment="1">
      <alignment horizontal="right" vertical="center"/>
    </xf>
    <xf numFmtId="43" fontId="16" fillId="0" borderId="23" xfId="9" applyFont="1" applyBorder="1" applyAlignment="1">
      <alignment horizontal="right" vertical="center" wrapText="1"/>
    </xf>
    <xf numFmtId="43" fontId="6" fillId="0" borderId="28" xfId="9" applyFont="1" applyBorder="1" applyAlignment="1">
      <alignment horizontal="right"/>
    </xf>
    <xf numFmtId="43" fontId="16" fillId="0" borderId="23" xfId="9" applyFont="1" applyBorder="1" applyAlignment="1">
      <alignment horizontal="right" vertical="center"/>
    </xf>
    <xf numFmtId="43" fontId="6" fillId="0" borderId="11" xfId="9" applyFont="1" applyBorder="1" applyAlignment="1">
      <alignment horizontal="right"/>
    </xf>
    <xf numFmtId="43" fontId="6" fillId="0" borderId="23" xfId="9" applyFont="1" applyBorder="1" applyAlignment="1">
      <alignment horizontal="right" vertical="center"/>
    </xf>
    <xf numFmtId="43" fontId="16" fillId="0" borderId="20" xfId="9" applyFont="1" applyBorder="1" applyAlignment="1">
      <alignment horizontal="right" vertical="center"/>
    </xf>
    <xf numFmtId="43" fontId="8" fillId="2" borderId="11" xfId="9" applyFont="1" applyFill="1" applyBorder="1"/>
    <xf numFmtId="2" fontId="8" fillId="2" borderId="11" xfId="9" applyNumberFormat="1" applyFont="1" applyFill="1" applyBorder="1"/>
    <xf numFmtId="0" fontId="44" fillId="0" borderId="0" xfId="0" applyFont="1"/>
    <xf numFmtId="4" fontId="44" fillId="0" borderId="0" xfId="0" applyNumberFormat="1" applyFont="1"/>
    <xf numFmtId="43" fontId="8" fillId="2" borderId="11" xfId="9" applyFont="1" applyFill="1" applyBorder="1" applyAlignment="1">
      <alignment horizontal="right"/>
    </xf>
    <xf numFmtId="0" fontId="18" fillId="0" borderId="0" xfId="11" applyFont="1" applyFill="1"/>
    <xf numFmtId="4" fontId="6" fillId="0" borderId="0" xfId="11" applyNumberFormat="1" applyFont="1" applyFill="1" applyBorder="1"/>
    <xf numFmtId="0" fontId="6" fillId="0" borderId="0" xfId="11" applyFont="1" applyFill="1" applyBorder="1"/>
    <xf numFmtId="0" fontId="6" fillId="0" borderId="0" xfId="11" applyFont="1" applyFill="1" applyAlignment="1">
      <alignment vertical="center"/>
    </xf>
    <xf numFmtId="4" fontId="19" fillId="0" borderId="28" xfId="5" applyNumberFormat="1" applyFont="1" applyFill="1" applyBorder="1" applyAlignment="1">
      <alignment horizontal="right" vertical="center"/>
    </xf>
    <xf numFmtId="4" fontId="7" fillId="0" borderId="11" xfId="6" applyNumberFormat="1" applyFont="1" applyFill="1" applyBorder="1"/>
    <xf numFmtId="4" fontId="17" fillId="0" borderId="28" xfId="11" applyNumberFormat="1" applyFont="1" applyFill="1" applyBorder="1" applyAlignment="1">
      <alignment horizontal="right" vertical="center"/>
    </xf>
    <xf numFmtId="4" fontId="17" fillId="0" borderId="28" xfId="10" applyNumberFormat="1" applyFont="1" applyFill="1" applyBorder="1" applyAlignment="1">
      <alignment horizontal="right" vertical="center"/>
    </xf>
    <xf numFmtId="4" fontId="17" fillId="0" borderId="0" xfId="6" applyNumberFormat="1" applyFont="1"/>
    <xf numFmtId="3" fontId="44" fillId="0" borderId="0" xfId="0" applyNumberFormat="1" applyFont="1"/>
    <xf numFmtId="4" fontId="0" fillId="0" borderId="0" xfId="0" applyNumberFormat="1" applyFont="1"/>
    <xf numFmtId="43" fontId="0" fillId="0" borderId="0" xfId="9" applyFont="1"/>
    <xf numFmtId="4" fontId="18" fillId="0" borderId="0" xfId="10" applyNumberFormat="1" applyFont="1"/>
    <xf numFmtId="0" fontId="11" fillId="0" borderId="0" xfId="0" applyFont="1" applyFill="1" applyBorder="1" applyAlignment="1">
      <alignment horizontal="center"/>
    </xf>
    <xf numFmtId="0" fontId="13" fillId="6" borderId="9" xfId="1" applyFont="1" applyFill="1" applyBorder="1" applyAlignment="1">
      <alignment horizontal="center" vertical="center" wrapText="1"/>
    </xf>
    <xf numFmtId="0" fontId="13" fillId="6" borderId="10" xfId="1" applyFont="1" applyFill="1" applyBorder="1" applyAlignment="1">
      <alignment horizontal="center" vertical="center" wrapText="1"/>
    </xf>
    <xf numFmtId="0" fontId="13" fillId="6" borderId="0" xfId="1" applyFont="1" applyFill="1" applyBorder="1" applyAlignment="1">
      <alignment horizontal="center"/>
    </xf>
    <xf numFmtId="0" fontId="13" fillId="6" borderId="5" xfId="1" applyFont="1" applyFill="1" applyBorder="1" applyAlignment="1">
      <alignment horizontal="center"/>
    </xf>
    <xf numFmtId="0" fontId="13" fillId="6" borderId="2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2" xfId="3" applyFont="1" applyFill="1" applyBorder="1" applyAlignment="1">
      <alignment vertical="center"/>
    </xf>
    <xf numFmtId="0" fontId="13" fillId="6" borderId="3" xfId="3" applyFont="1" applyFill="1" applyBorder="1" applyAlignment="1">
      <alignment vertical="center"/>
    </xf>
    <xf numFmtId="0" fontId="13" fillId="6" borderId="7" xfId="3" applyFont="1" applyFill="1" applyBorder="1" applyAlignment="1">
      <alignment vertical="center"/>
    </xf>
    <xf numFmtId="0" fontId="13" fillId="6" borderId="8" xfId="3" applyFont="1" applyFill="1" applyBorder="1" applyAlignment="1">
      <alignment vertical="center"/>
    </xf>
    <xf numFmtId="0" fontId="13" fillId="6" borderId="1" xfId="3" applyFont="1" applyFill="1" applyBorder="1" applyAlignment="1">
      <alignment horizontal="right" vertical="top"/>
    </xf>
    <xf numFmtId="0" fontId="13" fillId="6" borderId="6" xfId="3" applyFont="1" applyFill="1" applyBorder="1" applyAlignment="1">
      <alignment horizontal="right" vertical="top"/>
    </xf>
    <xf numFmtId="0" fontId="13" fillId="4" borderId="7" xfId="1" applyNumberFormat="1" applyFont="1" applyFill="1" applyBorder="1" applyAlignment="1" applyProtection="1">
      <alignment horizontal="center"/>
      <protection locked="0"/>
    </xf>
    <xf numFmtId="0" fontId="13" fillId="6" borderId="7" xfId="2" applyNumberFormat="1" applyFont="1" applyFill="1" applyBorder="1" applyAlignment="1">
      <alignment horizontal="center" vertical="center"/>
    </xf>
    <xf numFmtId="0" fontId="13" fillId="6" borderId="8" xfId="2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vertical="center"/>
    </xf>
    <xf numFmtId="0" fontId="22" fillId="6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22" fillId="0" borderId="21" xfId="0" applyFont="1" applyBorder="1" applyAlignment="1">
      <alignment horizontal="justify" vertical="center" wrapText="1"/>
    </xf>
    <xf numFmtId="0" fontId="22" fillId="0" borderId="22" xfId="0" applyFont="1" applyBorder="1" applyAlignment="1">
      <alignment horizontal="justify" vertical="center" wrapText="1"/>
    </xf>
    <xf numFmtId="0" fontId="22" fillId="0" borderId="16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6" borderId="21" xfId="0" applyFont="1" applyFill="1" applyBorder="1" applyAlignment="1">
      <alignment horizontal="center" vertical="center" wrapText="1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vertical="center" wrapText="1"/>
    </xf>
    <xf numFmtId="0" fontId="24" fillId="0" borderId="29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38" fillId="0" borderId="25" xfId="0" applyFont="1" applyBorder="1" applyAlignment="1">
      <alignment horizontal="justify" vertical="center" wrapText="1"/>
    </xf>
    <xf numFmtId="0" fontId="38" fillId="0" borderId="26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42" fillId="0" borderId="16" xfId="0" applyFont="1" applyBorder="1" applyAlignment="1">
      <alignment horizontal="justify" vertical="center"/>
    </xf>
    <xf numFmtId="0" fontId="42" fillId="0" borderId="23" xfId="0" applyFont="1" applyBorder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1" fillId="0" borderId="21" xfId="0" applyFont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2" fillId="6" borderId="0" xfId="0" applyFont="1" applyFill="1" applyBorder="1" applyAlignment="1" applyProtection="1">
      <alignment horizontal="center" vertical="center"/>
    </xf>
    <xf numFmtId="0" fontId="22" fillId="6" borderId="5" xfId="0" applyFont="1" applyFill="1" applyBorder="1" applyAlignment="1" applyProtection="1">
      <alignment horizontal="center" vertical="center"/>
    </xf>
    <xf numFmtId="2" fontId="22" fillId="6" borderId="16" xfId="0" applyNumberFormat="1" applyFont="1" applyFill="1" applyBorder="1" applyAlignment="1" applyProtection="1">
      <alignment horizontal="center" vertical="center"/>
    </xf>
    <xf numFmtId="2" fontId="22" fillId="6" borderId="0" xfId="0" applyNumberFormat="1" applyFont="1" applyFill="1" applyBorder="1" applyAlignment="1" applyProtection="1">
      <alignment horizontal="center" vertical="center"/>
    </xf>
    <xf numFmtId="2" fontId="22" fillId="6" borderId="5" xfId="0" applyNumberFormat="1" applyFont="1" applyFill="1" applyBorder="1" applyAlignment="1" applyProtection="1">
      <alignment horizontal="center" vertical="center"/>
    </xf>
    <xf numFmtId="0" fontId="22" fillId="6" borderId="36" xfId="0" applyFont="1" applyFill="1" applyBorder="1" applyAlignment="1" applyProtection="1">
      <alignment horizontal="center" vertical="center"/>
    </xf>
    <xf numFmtId="0" fontId="22" fillId="6" borderId="7" xfId="0" applyFont="1" applyFill="1" applyBorder="1" applyAlignment="1" applyProtection="1">
      <alignment horizontal="center" vertical="center"/>
    </xf>
    <xf numFmtId="0" fontId="22" fillId="6" borderId="8" xfId="0" applyFont="1" applyFill="1" applyBorder="1" applyAlignment="1" applyProtection="1">
      <alignment horizontal="center" vertical="center"/>
    </xf>
    <xf numFmtId="0" fontId="41" fillId="6" borderId="34" xfId="1" applyFont="1" applyFill="1" applyBorder="1" applyAlignment="1">
      <alignment horizontal="center" vertical="center"/>
    </xf>
    <xf numFmtId="0" fontId="41" fillId="6" borderId="2" xfId="1" applyFont="1" applyFill="1" applyBorder="1" applyAlignment="1">
      <alignment horizontal="center" vertical="center"/>
    </xf>
    <xf numFmtId="0" fontId="41" fillId="6" borderId="35" xfId="1" applyFont="1" applyFill="1" applyBorder="1" applyAlignment="1">
      <alignment horizontal="center" vertical="center"/>
    </xf>
    <xf numFmtId="0" fontId="3" fillId="2" borderId="0" xfId="6" applyFont="1" applyFill="1" applyBorder="1" applyAlignment="1">
      <alignment horizontal="left" wrapText="1"/>
    </xf>
    <xf numFmtId="0" fontId="8" fillId="2" borderId="0" xfId="6" applyFill="1" applyBorder="1" applyAlignment="1">
      <alignment horizontal="left" wrapText="1"/>
    </xf>
    <xf numFmtId="0" fontId="5" fillId="2" borderId="0" xfId="6" applyFont="1" applyFill="1" applyBorder="1" applyAlignment="1">
      <alignment horizontal="left" wrapText="1"/>
    </xf>
    <xf numFmtId="0" fontId="16" fillId="0" borderId="0" xfId="6" applyFont="1" applyAlignment="1">
      <alignment horizontal="right"/>
    </xf>
    <xf numFmtId="0" fontId="16" fillId="7" borderId="14" xfId="6" applyFont="1" applyFill="1" applyBorder="1" applyAlignment="1">
      <alignment horizontal="center" vertical="center" wrapText="1"/>
    </xf>
    <xf numFmtId="3" fontId="16" fillId="7" borderId="14" xfId="6" applyNumberFormat="1" applyFont="1" applyFill="1" applyBorder="1" applyAlignment="1">
      <alignment horizontal="center"/>
    </xf>
    <xf numFmtId="0" fontId="16" fillId="7" borderId="14" xfId="6" applyFont="1" applyFill="1" applyBorder="1" applyAlignment="1">
      <alignment horizontal="center"/>
    </xf>
    <xf numFmtId="0" fontId="16" fillId="7" borderId="6" xfId="6" applyFont="1" applyFill="1" applyBorder="1" applyAlignment="1">
      <alignment horizontal="center"/>
    </xf>
    <xf numFmtId="0" fontId="16" fillId="7" borderId="7" xfId="6" applyFont="1" applyFill="1" applyBorder="1" applyAlignment="1">
      <alignment horizontal="center"/>
    </xf>
    <xf numFmtId="0" fontId="16" fillId="7" borderId="8" xfId="6" applyFont="1" applyFill="1" applyBorder="1" applyAlignment="1">
      <alignment horizontal="center"/>
    </xf>
    <xf numFmtId="2" fontId="16" fillId="7" borderId="4" xfId="6" applyNumberFormat="1" applyFont="1" applyFill="1" applyBorder="1" applyAlignment="1">
      <alignment horizontal="center"/>
    </xf>
    <xf numFmtId="0" fontId="16" fillId="7" borderId="0" xfId="6" applyFont="1" applyFill="1" applyBorder="1" applyAlignment="1">
      <alignment horizontal="center"/>
    </xf>
    <xf numFmtId="0" fontId="16" fillId="7" borderId="5" xfId="6" applyFont="1" applyFill="1" applyBorder="1" applyAlignment="1">
      <alignment horizontal="center"/>
    </xf>
    <xf numFmtId="0" fontId="16" fillId="7" borderId="4" xfId="6" applyFont="1" applyFill="1" applyBorder="1" applyAlignment="1">
      <alignment horizontal="center"/>
    </xf>
    <xf numFmtId="0" fontId="16" fillId="7" borderId="1" xfId="6" applyFont="1" applyFill="1" applyBorder="1" applyAlignment="1">
      <alignment horizontal="center"/>
    </xf>
    <xf numFmtId="0" fontId="16" fillId="7" borderId="2" xfId="6" applyFont="1" applyFill="1" applyBorder="1" applyAlignment="1">
      <alignment horizontal="center"/>
    </xf>
    <xf numFmtId="0" fontId="16" fillId="7" borderId="3" xfId="6" applyFont="1" applyFill="1" applyBorder="1" applyAlignment="1">
      <alignment horizontal="center"/>
    </xf>
    <xf numFmtId="165" fontId="19" fillId="7" borderId="1" xfId="5" applyNumberFormat="1" applyFont="1" applyFill="1" applyBorder="1" applyAlignment="1" applyProtection="1">
      <alignment horizontal="center"/>
    </xf>
    <xf numFmtId="165" fontId="19" fillId="7" borderId="2" xfId="5" applyNumberFormat="1" applyFont="1" applyFill="1" applyBorder="1" applyAlignment="1" applyProtection="1">
      <alignment horizontal="center"/>
    </xf>
    <xf numFmtId="165" fontId="19" fillId="7" borderId="3" xfId="5" applyNumberFormat="1" applyFont="1" applyFill="1" applyBorder="1" applyAlignment="1" applyProtection="1">
      <alignment horizontal="center"/>
    </xf>
    <xf numFmtId="165" fontId="19" fillId="7" borderId="4" xfId="5" applyNumberFormat="1" applyFont="1" applyFill="1" applyBorder="1" applyAlignment="1" applyProtection="1">
      <alignment horizontal="center"/>
      <protection locked="0"/>
    </xf>
    <xf numFmtId="165" fontId="19" fillId="7" borderId="0" xfId="5" applyNumberFormat="1" applyFont="1" applyFill="1" applyBorder="1" applyAlignment="1" applyProtection="1">
      <alignment horizontal="center"/>
      <protection locked="0"/>
    </xf>
    <xf numFmtId="165" fontId="19" fillId="7" borderId="5" xfId="5" applyNumberFormat="1" applyFont="1" applyFill="1" applyBorder="1" applyAlignment="1" applyProtection="1">
      <alignment horizontal="center"/>
      <protection locked="0"/>
    </xf>
    <xf numFmtId="165" fontId="19" fillId="7" borderId="4" xfId="5" applyNumberFormat="1" applyFont="1" applyFill="1" applyBorder="1" applyAlignment="1" applyProtection="1">
      <alignment horizontal="center"/>
    </xf>
    <xf numFmtId="165" fontId="19" fillId="7" borderId="0" xfId="5" applyNumberFormat="1" applyFont="1" applyFill="1" applyBorder="1" applyAlignment="1" applyProtection="1">
      <alignment horizontal="center"/>
    </xf>
    <xf numFmtId="165" fontId="19" fillId="7" borderId="5" xfId="5" applyNumberFormat="1" applyFont="1" applyFill="1" applyBorder="1" applyAlignment="1" applyProtection="1">
      <alignment horizontal="center"/>
    </xf>
    <xf numFmtId="165" fontId="19" fillId="7" borderId="6" xfId="5" applyNumberFormat="1" applyFont="1" applyFill="1" applyBorder="1" applyAlignment="1" applyProtection="1">
      <alignment horizontal="center"/>
    </xf>
    <xf numFmtId="165" fontId="19" fillId="7" borderId="7" xfId="5" applyNumberFormat="1" applyFont="1" applyFill="1" applyBorder="1" applyAlignment="1" applyProtection="1">
      <alignment horizontal="center"/>
    </xf>
    <xf numFmtId="165" fontId="19" fillId="7" borderId="8" xfId="5" applyNumberFormat="1" applyFont="1" applyFill="1" applyBorder="1" applyAlignment="1" applyProtection="1">
      <alignment horizontal="center"/>
    </xf>
    <xf numFmtId="0" fontId="19" fillId="7" borderId="1" xfId="5" applyFont="1" applyFill="1" applyBorder="1" applyAlignment="1">
      <alignment horizontal="center" vertical="center"/>
    </xf>
    <xf numFmtId="0" fontId="19" fillId="7" borderId="3" xfId="5" applyFont="1" applyFill="1" applyBorder="1" applyAlignment="1">
      <alignment horizontal="center" vertical="center"/>
    </xf>
    <xf numFmtId="0" fontId="19" fillId="7" borderId="4" xfId="5" applyFont="1" applyFill="1" applyBorder="1" applyAlignment="1">
      <alignment horizontal="center" vertical="center"/>
    </xf>
    <xf numFmtId="0" fontId="19" fillId="7" borderId="5" xfId="5" applyFont="1" applyFill="1" applyBorder="1" applyAlignment="1">
      <alignment horizontal="center" vertical="center"/>
    </xf>
    <xf numFmtId="0" fontId="19" fillId="7" borderId="6" xfId="5" applyFont="1" applyFill="1" applyBorder="1" applyAlignment="1">
      <alignment horizontal="center" vertical="center"/>
    </xf>
    <xf numFmtId="0" fontId="19" fillId="7" borderId="8" xfId="5" applyFont="1" applyFill="1" applyBorder="1" applyAlignment="1">
      <alignment horizontal="center" vertical="center"/>
    </xf>
    <xf numFmtId="0" fontId="19" fillId="7" borderId="12" xfId="5" applyFont="1" applyFill="1" applyBorder="1" applyAlignment="1">
      <alignment horizontal="center" vertical="center"/>
    </xf>
    <xf numFmtId="0" fontId="19" fillId="7" borderId="13" xfId="5" applyFont="1" applyFill="1" applyBorder="1" applyAlignment="1">
      <alignment horizontal="center" vertical="center"/>
    </xf>
    <xf numFmtId="0" fontId="19" fillId="7" borderId="9" xfId="5" applyFont="1" applyFill="1" applyBorder="1" applyAlignment="1">
      <alignment horizontal="center" vertical="center"/>
    </xf>
    <xf numFmtId="0" fontId="19" fillId="7" borderId="10" xfId="5" applyFont="1" applyFill="1" applyBorder="1" applyAlignment="1">
      <alignment horizontal="center" vertical="center"/>
    </xf>
    <xf numFmtId="0" fontId="19" fillId="7" borderId="24" xfId="5" applyFont="1" applyFill="1" applyBorder="1" applyAlignment="1">
      <alignment horizontal="center" vertical="center"/>
    </xf>
    <xf numFmtId="0" fontId="19" fillId="7" borderId="27" xfId="5" applyFont="1" applyFill="1" applyBorder="1" applyAlignment="1">
      <alignment horizontal="center" vertical="center"/>
    </xf>
    <xf numFmtId="0" fontId="19" fillId="7" borderId="30" xfId="5" applyFont="1" applyFill="1" applyBorder="1" applyAlignment="1">
      <alignment horizontal="center" vertical="center"/>
    </xf>
    <xf numFmtId="165" fontId="19" fillId="7" borderId="21" xfId="5" applyNumberFormat="1" applyFont="1" applyFill="1" applyBorder="1" applyAlignment="1" applyProtection="1">
      <alignment horizontal="center"/>
    </xf>
    <xf numFmtId="165" fontId="19" fillId="7" borderId="29" xfId="5" applyNumberFormat="1" applyFont="1" applyFill="1" applyBorder="1" applyAlignment="1" applyProtection="1">
      <alignment horizontal="center"/>
    </xf>
    <xf numFmtId="165" fontId="19" fillId="7" borderId="22" xfId="5" applyNumberFormat="1" applyFont="1" applyFill="1" applyBorder="1" applyAlignment="1" applyProtection="1">
      <alignment horizontal="center"/>
    </xf>
    <xf numFmtId="165" fontId="19" fillId="7" borderId="16" xfId="5" applyNumberFormat="1" applyFont="1" applyFill="1" applyBorder="1" applyAlignment="1" applyProtection="1">
      <alignment horizontal="center"/>
      <protection locked="0"/>
    </xf>
    <xf numFmtId="165" fontId="19" fillId="7" borderId="23" xfId="5" applyNumberFormat="1" applyFont="1" applyFill="1" applyBorder="1" applyAlignment="1" applyProtection="1">
      <alignment horizontal="center"/>
      <protection locked="0"/>
    </xf>
    <xf numFmtId="165" fontId="19" fillId="7" borderId="16" xfId="5" applyNumberFormat="1" applyFont="1" applyFill="1" applyBorder="1" applyAlignment="1" applyProtection="1">
      <alignment horizontal="center"/>
    </xf>
    <xf numFmtId="165" fontId="19" fillId="7" borderId="23" xfId="5" applyNumberFormat="1" applyFont="1" applyFill="1" applyBorder="1" applyAlignment="1" applyProtection="1">
      <alignment horizontal="center"/>
    </xf>
    <xf numFmtId="165" fontId="19" fillId="7" borderId="25" xfId="5" applyNumberFormat="1" applyFont="1" applyFill="1" applyBorder="1" applyAlignment="1" applyProtection="1">
      <alignment horizontal="center"/>
    </xf>
    <xf numFmtId="165" fontId="19" fillId="7" borderId="17" xfId="5" applyNumberFormat="1" applyFont="1" applyFill="1" applyBorder="1" applyAlignment="1" applyProtection="1">
      <alignment horizontal="center"/>
    </xf>
    <xf numFmtId="165" fontId="19" fillId="7" borderId="26" xfId="5" applyNumberFormat="1" applyFont="1" applyFill="1" applyBorder="1" applyAlignment="1" applyProtection="1">
      <alignment horizontal="center"/>
    </xf>
    <xf numFmtId="0" fontId="16" fillId="0" borderId="21" xfId="6" applyFont="1" applyBorder="1" applyAlignment="1">
      <alignment horizontal="justify" vertical="center" wrapText="1"/>
    </xf>
    <xf numFmtId="0" fontId="16" fillId="0" borderId="31" xfId="6" applyFont="1" applyBorder="1" applyAlignment="1">
      <alignment horizontal="justify" vertical="center" wrapText="1"/>
    </xf>
    <xf numFmtId="0" fontId="19" fillId="7" borderId="21" xfId="6" applyFont="1" applyFill="1" applyBorder="1" applyAlignment="1">
      <alignment horizontal="center" vertical="center"/>
    </xf>
    <xf numFmtId="0" fontId="19" fillId="7" borderId="29" xfId="6" applyFont="1" applyFill="1" applyBorder="1" applyAlignment="1">
      <alignment horizontal="center" vertical="center"/>
    </xf>
    <xf numFmtId="0" fontId="19" fillId="7" borderId="31" xfId="6" applyFont="1" applyFill="1" applyBorder="1" applyAlignment="1">
      <alignment horizontal="center" vertical="center"/>
    </xf>
    <xf numFmtId="0" fontId="19" fillId="7" borderId="16" xfId="6" applyFont="1" applyFill="1" applyBorder="1" applyAlignment="1">
      <alignment horizontal="center" vertical="center"/>
    </xf>
    <xf numFmtId="0" fontId="19" fillId="7" borderId="0" xfId="6" applyFont="1" applyFill="1" applyBorder="1" applyAlignment="1">
      <alignment horizontal="center" vertical="center"/>
    </xf>
    <xf numFmtId="0" fontId="19" fillId="7" borderId="32" xfId="6" applyFont="1" applyFill="1" applyBorder="1" applyAlignment="1">
      <alignment horizontal="center" vertical="center"/>
    </xf>
    <xf numFmtId="0" fontId="19" fillId="7" borderId="25" xfId="6" applyFont="1" applyFill="1" applyBorder="1" applyAlignment="1">
      <alignment horizontal="center" vertical="center"/>
    </xf>
    <xf numFmtId="0" fontId="19" fillId="7" borderId="17" xfId="6" applyFont="1" applyFill="1" applyBorder="1" applyAlignment="1">
      <alignment horizontal="center" vertical="center"/>
    </xf>
    <xf numFmtId="0" fontId="19" fillId="7" borderId="33" xfId="6" applyFont="1" applyFill="1" applyBorder="1" applyAlignment="1">
      <alignment horizontal="center" vertical="center"/>
    </xf>
    <xf numFmtId="0" fontId="19" fillId="7" borderId="22" xfId="6" applyFont="1" applyFill="1" applyBorder="1" applyAlignment="1">
      <alignment horizontal="center" vertical="center"/>
    </xf>
    <xf numFmtId="0" fontId="19" fillId="7" borderId="26" xfId="6" applyFont="1" applyFill="1" applyBorder="1" applyAlignment="1">
      <alignment horizontal="center" vertical="center"/>
    </xf>
    <xf numFmtId="0" fontId="19" fillId="7" borderId="18" xfId="6" applyFont="1" applyFill="1" applyBorder="1" applyAlignment="1">
      <alignment horizontal="center" vertical="center" wrapText="1"/>
    </xf>
    <xf numFmtId="0" fontId="19" fillId="7" borderId="19" xfId="6" applyFont="1" applyFill="1" applyBorder="1" applyAlignment="1">
      <alignment horizontal="center" vertical="center" wrapText="1"/>
    </xf>
    <xf numFmtId="0" fontId="19" fillId="7" borderId="20" xfId="6" applyFont="1" applyFill="1" applyBorder="1" applyAlignment="1">
      <alignment horizontal="center" vertical="center" wrapText="1"/>
    </xf>
    <xf numFmtId="0" fontId="19" fillId="7" borderId="24" xfId="6" applyFont="1" applyFill="1" applyBorder="1" applyAlignment="1">
      <alignment horizontal="center" vertical="center" wrapText="1"/>
    </xf>
    <xf numFmtId="0" fontId="19" fillId="7" borderId="27" xfId="6" applyFont="1" applyFill="1" applyBorder="1" applyAlignment="1">
      <alignment horizontal="center" vertical="center" wrapText="1"/>
    </xf>
    <xf numFmtId="0" fontId="32" fillId="7" borderId="24" xfId="6" applyFont="1" applyFill="1" applyBorder="1" applyAlignment="1">
      <alignment horizontal="center" vertical="center"/>
    </xf>
    <xf numFmtId="0" fontId="32" fillId="7" borderId="27" xfId="6" applyFont="1" applyFill="1" applyBorder="1" applyAlignment="1">
      <alignment horizontal="center" vertical="center"/>
    </xf>
    <xf numFmtId="0" fontId="34" fillId="7" borderId="30" xfId="5" applyFont="1" applyFill="1" applyBorder="1" applyAlignment="1">
      <alignment horizontal="center" vertical="center"/>
    </xf>
    <xf numFmtId="0" fontId="32" fillId="7" borderId="21" xfId="6" applyFont="1" applyFill="1" applyBorder="1" applyAlignment="1">
      <alignment horizontal="center" vertical="center"/>
    </xf>
    <xf numFmtId="0" fontId="32" fillId="7" borderId="29" xfId="6" applyFont="1" applyFill="1" applyBorder="1" applyAlignment="1">
      <alignment horizontal="center" vertical="center"/>
    </xf>
    <xf numFmtId="0" fontId="32" fillId="7" borderId="22" xfId="6" applyFont="1" applyFill="1" applyBorder="1" applyAlignment="1">
      <alignment horizontal="center" vertical="center"/>
    </xf>
    <xf numFmtId="0" fontId="32" fillId="7" borderId="16" xfId="6" applyFont="1" applyFill="1" applyBorder="1" applyAlignment="1">
      <alignment horizontal="center" vertical="center"/>
    </xf>
    <xf numFmtId="0" fontId="32" fillId="7" borderId="0" xfId="6" applyFont="1" applyFill="1" applyBorder="1" applyAlignment="1">
      <alignment horizontal="center" vertical="center"/>
    </xf>
    <xf numFmtId="0" fontId="32" fillId="7" borderId="23" xfId="6" applyFont="1" applyFill="1" applyBorder="1" applyAlignment="1">
      <alignment horizontal="center" vertical="center"/>
    </xf>
    <xf numFmtId="0" fontId="32" fillId="7" borderId="25" xfId="6" applyFont="1" applyFill="1" applyBorder="1" applyAlignment="1">
      <alignment horizontal="center" vertical="center"/>
    </xf>
    <xf numFmtId="0" fontId="32" fillId="7" borderId="17" xfId="6" applyFont="1" applyFill="1" applyBorder="1" applyAlignment="1">
      <alignment horizontal="center" vertical="center"/>
    </xf>
    <xf numFmtId="0" fontId="32" fillId="7" borderId="26" xfId="6" applyFont="1" applyFill="1" applyBorder="1" applyAlignment="1">
      <alignment horizontal="center" vertical="center"/>
    </xf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5"/>
  <sheetViews>
    <sheetView topLeftCell="B1" zoomScaleNormal="100" workbookViewId="0">
      <selection activeCell="E49" sqref="E49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5"/>
      <c r="C1" s="166"/>
      <c r="D1" s="166"/>
      <c r="E1" s="341" t="s">
        <v>523</v>
      </c>
      <c r="F1" s="341"/>
      <c r="G1" s="341"/>
      <c r="H1" s="341"/>
      <c r="I1" s="341"/>
      <c r="J1" s="341"/>
      <c r="K1" s="341"/>
      <c r="L1" s="341"/>
      <c r="M1" s="342"/>
    </row>
    <row r="2" spans="1:13" ht="13.9" customHeight="1">
      <c r="A2" s="98"/>
      <c r="B2" s="167"/>
      <c r="C2" s="168"/>
      <c r="D2" s="168"/>
      <c r="E2" s="339" t="s">
        <v>127</v>
      </c>
      <c r="F2" s="339"/>
      <c r="G2" s="339"/>
      <c r="H2" s="339"/>
      <c r="I2" s="339"/>
      <c r="J2" s="339"/>
      <c r="K2" s="339"/>
      <c r="L2" s="339"/>
      <c r="M2" s="340"/>
    </row>
    <row r="3" spans="1:13" ht="13.9" customHeight="1">
      <c r="A3" s="98"/>
      <c r="B3" s="167"/>
      <c r="C3" s="169"/>
      <c r="D3" s="169"/>
      <c r="E3" s="339" t="s">
        <v>541</v>
      </c>
      <c r="F3" s="339"/>
      <c r="G3" s="339"/>
      <c r="H3" s="339"/>
      <c r="I3" s="339"/>
      <c r="J3" s="339"/>
      <c r="K3" s="339"/>
      <c r="L3" s="339"/>
      <c r="M3" s="340"/>
    </row>
    <row r="4" spans="1:13" ht="14.25" customHeight="1">
      <c r="A4" s="99"/>
      <c r="B4" s="170"/>
      <c r="C4" s="171"/>
      <c r="D4" s="171"/>
      <c r="E4" s="352" t="s">
        <v>4</v>
      </c>
      <c r="F4" s="352"/>
      <c r="G4" s="352"/>
      <c r="H4" s="352"/>
      <c r="I4" s="352"/>
      <c r="J4" s="352"/>
      <c r="K4" s="352"/>
      <c r="L4" s="352"/>
      <c r="M4" s="353"/>
    </row>
    <row r="5" spans="1:13" ht="13.9" hidden="1" customHeight="1">
      <c r="B5" s="95"/>
      <c r="C5" s="96"/>
      <c r="D5" s="96" t="s">
        <v>5</v>
      </c>
      <c r="E5" s="351" t="s">
        <v>4</v>
      </c>
      <c r="F5" s="351"/>
      <c r="G5" s="351"/>
      <c r="H5" s="351"/>
      <c r="I5" s="351"/>
      <c r="J5" s="351"/>
      <c r="K5" s="351"/>
      <c r="L5" s="351"/>
      <c r="M5" s="351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5"/>
      <c r="C7" s="345" t="s">
        <v>128</v>
      </c>
      <c r="D7" s="345"/>
      <c r="E7" s="346"/>
      <c r="F7" s="337" t="s">
        <v>532</v>
      </c>
      <c r="G7" s="343" t="s">
        <v>542</v>
      </c>
      <c r="H7" s="349"/>
      <c r="I7" s="345" t="s">
        <v>128</v>
      </c>
      <c r="J7" s="345"/>
      <c r="K7" s="346"/>
      <c r="L7" s="337" t="s">
        <v>532</v>
      </c>
      <c r="M7" s="343" t="s">
        <v>542</v>
      </c>
    </row>
    <row r="8" spans="1:13" s="19" customFormat="1" ht="15" customHeight="1">
      <c r="A8" s="42"/>
      <c r="B8" s="172"/>
      <c r="C8" s="347"/>
      <c r="D8" s="347"/>
      <c r="E8" s="348"/>
      <c r="F8" s="338"/>
      <c r="G8" s="344"/>
      <c r="H8" s="350"/>
      <c r="I8" s="347"/>
      <c r="J8" s="347"/>
      <c r="K8" s="348"/>
      <c r="L8" s="338"/>
      <c r="M8" s="344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2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193">
        <f>SUM(F12:F18)</f>
        <v>4855105.58</v>
      </c>
      <c r="G11" s="193">
        <f>SUM(G12:G18)</f>
        <v>3618399.36</v>
      </c>
      <c r="H11" s="35"/>
      <c r="I11" s="9" t="s">
        <v>380</v>
      </c>
      <c r="J11" s="7"/>
      <c r="K11" s="7"/>
      <c r="L11" s="193">
        <f>SUM(L12:L20)</f>
        <v>1679082.11</v>
      </c>
      <c r="M11" s="193">
        <f>SUM(M12:M20)</f>
        <v>276781.99</v>
      </c>
    </row>
    <row r="12" spans="1:13">
      <c r="B12" s="14"/>
      <c r="C12" s="10" t="s">
        <v>6</v>
      </c>
      <c r="D12" s="7" t="s">
        <v>3</v>
      </c>
      <c r="E12" s="23"/>
      <c r="F12" s="192">
        <v>2500</v>
      </c>
      <c r="G12" s="192"/>
      <c r="H12" s="35"/>
      <c r="I12" s="10" t="s">
        <v>6</v>
      </c>
      <c r="J12" s="7" t="s">
        <v>130</v>
      </c>
      <c r="K12" s="7"/>
      <c r="L12" s="192"/>
      <c r="M12" s="192"/>
    </row>
    <row r="13" spans="1:13">
      <c r="B13" s="14"/>
      <c r="C13" s="10" t="s">
        <v>7</v>
      </c>
      <c r="D13" s="7" t="s">
        <v>2</v>
      </c>
      <c r="E13" s="23"/>
      <c r="F13" s="192">
        <v>4852605.58</v>
      </c>
      <c r="G13" s="192">
        <v>3618399.36</v>
      </c>
      <c r="H13" s="35"/>
      <c r="I13" s="10" t="s">
        <v>7</v>
      </c>
      <c r="J13" s="7" t="s">
        <v>0</v>
      </c>
      <c r="K13" s="7"/>
      <c r="L13" s="192">
        <v>12257.52</v>
      </c>
      <c r="M13" s="192">
        <v>4143.3599999999997</v>
      </c>
    </row>
    <row r="14" spans="1:13">
      <c r="B14" s="14"/>
      <c r="C14" s="10" t="s">
        <v>8</v>
      </c>
      <c r="D14" s="7" t="s">
        <v>1</v>
      </c>
      <c r="E14" s="23"/>
      <c r="F14" s="192"/>
      <c r="G14" s="192"/>
      <c r="H14" s="35"/>
      <c r="I14" s="10" t="s">
        <v>8</v>
      </c>
      <c r="J14" s="7" t="s">
        <v>131</v>
      </c>
      <c r="K14" s="7"/>
      <c r="L14" s="192"/>
      <c r="M14" s="192"/>
    </row>
    <row r="15" spans="1:13">
      <c r="B15" s="14"/>
      <c r="C15" s="10" t="s">
        <v>9</v>
      </c>
      <c r="D15" s="7" t="s">
        <v>42</v>
      </c>
      <c r="E15" s="23"/>
      <c r="F15" s="192"/>
      <c r="G15" s="192"/>
      <c r="H15" s="35"/>
      <c r="I15" s="10" t="s">
        <v>9</v>
      </c>
      <c r="J15" s="7" t="s">
        <v>132</v>
      </c>
      <c r="K15" s="7"/>
      <c r="L15" s="192"/>
      <c r="M15" s="192"/>
    </row>
    <row r="16" spans="1:13">
      <c r="B16" s="14"/>
      <c r="C16" s="10" t="s">
        <v>10</v>
      </c>
      <c r="D16" s="7" t="s">
        <v>43</v>
      </c>
      <c r="E16" s="23"/>
      <c r="F16" s="192"/>
      <c r="G16" s="192"/>
      <c r="H16" s="35"/>
      <c r="I16" s="10" t="s">
        <v>10</v>
      </c>
      <c r="J16" s="7" t="s">
        <v>133</v>
      </c>
      <c r="K16" s="7"/>
      <c r="L16" s="192"/>
      <c r="M16" s="192"/>
    </row>
    <row r="17" spans="1:13">
      <c r="B17" s="14"/>
      <c r="C17" s="10" t="s">
        <v>11</v>
      </c>
      <c r="D17" s="7" t="s">
        <v>44</v>
      </c>
      <c r="E17" s="23"/>
      <c r="F17" s="192"/>
      <c r="G17" s="192"/>
      <c r="H17" s="35"/>
      <c r="I17" s="10" t="s">
        <v>11</v>
      </c>
      <c r="J17" s="7" t="s">
        <v>134</v>
      </c>
      <c r="K17" s="7"/>
      <c r="L17" s="192"/>
      <c r="M17" s="192"/>
    </row>
    <row r="18" spans="1:13">
      <c r="B18" s="14"/>
      <c r="C18" s="10" t="s">
        <v>12</v>
      </c>
      <c r="D18" s="7" t="s">
        <v>45</v>
      </c>
      <c r="E18" s="23"/>
      <c r="F18" s="192"/>
      <c r="G18" s="192"/>
      <c r="H18" s="35"/>
      <c r="I18" s="10" t="s">
        <v>12</v>
      </c>
      <c r="J18" s="7" t="s">
        <v>135</v>
      </c>
      <c r="K18" s="7"/>
      <c r="L18" s="192"/>
      <c r="M18" s="192"/>
    </row>
    <row r="19" spans="1:13">
      <c r="B19" s="14"/>
      <c r="C19" s="9" t="s">
        <v>372</v>
      </c>
      <c r="D19" s="7"/>
      <c r="E19" s="23"/>
      <c r="F19" s="193">
        <f>SUM(F20:F26)</f>
        <v>84473.239999999991</v>
      </c>
      <c r="G19" s="193">
        <f>SUM(G20:G26)</f>
        <v>53006.79</v>
      </c>
      <c r="H19" s="36"/>
      <c r="I19" s="10" t="s">
        <v>76</v>
      </c>
      <c r="J19" s="7" t="s">
        <v>136</v>
      </c>
      <c r="K19" s="7"/>
      <c r="L19" s="192"/>
      <c r="M19" s="192"/>
    </row>
    <row r="20" spans="1:13">
      <c r="B20" s="14"/>
      <c r="C20" s="10" t="s">
        <v>13</v>
      </c>
      <c r="D20" s="7" t="s">
        <v>46</v>
      </c>
      <c r="E20" s="23"/>
      <c r="F20" s="192"/>
      <c r="G20" s="192"/>
      <c r="H20" s="35"/>
      <c r="I20" s="10" t="s">
        <v>77</v>
      </c>
      <c r="J20" s="7" t="s">
        <v>137</v>
      </c>
      <c r="K20" s="7"/>
      <c r="L20" s="192">
        <v>1666824.59</v>
      </c>
      <c r="M20" s="192">
        <v>272638.63</v>
      </c>
    </row>
    <row r="21" spans="1:13">
      <c r="B21" s="14"/>
      <c r="C21" s="10" t="s">
        <v>14</v>
      </c>
      <c r="D21" s="7" t="s">
        <v>47</v>
      </c>
      <c r="E21" s="23"/>
      <c r="F21" s="192"/>
      <c r="G21" s="192"/>
      <c r="H21" s="35"/>
      <c r="I21" s="9" t="s">
        <v>381</v>
      </c>
      <c r="J21" s="7"/>
      <c r="K21" s="7"/>
      <c r="L21" s="193">
        <f>SUM(L22:L24)</f>
        <v>0</v>
      </c>
      <c r="M21" s="193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192">
        <v>80770.009999999995</v>
      </c>
      <c r="G22" s="192">
        <v>49303.56</v>
      </c>
      <c r="H22" s="35"/>
      <c r="I22" s="10" t="s">
        <v>13</v>
      </c>
      <c r="J22" s="7" t="s">
        <v>78</v>
      </c>
      <c r="K22" s="7"/>
      <c r="L22" s="193"/>
      <c r="M22" s="193"/>
    </row>
    <row r="23" spans="1:13">
      <c r="B23" s="14"/>
      <c r="C23" s="10" t="s">
        <v>16</v>
      </c>
      <c r="D23" s="7" t="s">
        <v>49</v>
      </c>
      <c r="E23" s="23"/>
      <c r="F23" s="192"/>
      <c r="G23" s="192"/>
      <c r="H23" s="35"/>
      <c r="I23" s="10" t="s">
        <v>14</v>
      </c>
      <c r="J23" s="7" t="s">
        <v>79</v>
      </c>
      <c r="K23" s="7"/>
      <c r="L23" s="193"/>
      <c r="M23" s="193"/>
    </row>
    <row r="24" spans="1:13">
      <c r="B24" s="14"/>
      <c r="C24" s="10" t="s">
        <v>17</v>
      </c>
      <c r="D24" s="7" t="s">
        <v>50</v>
      </c>
      <c r="E24" s="23"/>
      <c r="F24" s="192"/>
      <c r="G24" s="192"/>
      <c r="H24" s="35"/>
      <c r="I24" s="10" t="s">
        <v>15</v>
      </c>
      <c r="J24" s="7" t="s">
        <v>80</v>
      </c>
      <c r="K24" s="7"/>
      <c r="L24" s="193"/>
      <c r="M24" s="193"/>
    </row>
    <row r="25" spans="1:13">
      <c r="B25" s="14"/>
      <c r="C25" s="10" t="s">
        <v>18</v>
      </c>
      <c r="D25" s="7" t="s">
        <v>51</v>
      </c>
      <c r="E25" s="23"/>
      <c r="F25" s="192"/>
      <c r="G25" s="192"/>
      <c r="H25" s="35"/>
      <c r="I25" s="9" t="s">
        <v>382</v>
      </c>
      <c r="J25" s="7"/>
      <c r="K25" s="7"/>
      <c r="L25" s="193">
        <f>SUM(L26:L27)</f>
        <v>0</v>
      </c>
      <c r="M25" s="193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192">
        <v>3703.23</v>
      </c>
      <c r="G26" s="192">
        <v>3703.23</v>
      </c>
      <c r="H26" s="35"/>
      <c r="I26" s="10" t="s">
        <v>21</v>
      </c>
      <c r="J26" s="7" t="s">
        <v>82</v>
      </c>
      <c r="K26" s="7"/>
      <c r="L26" s="192"/>
      <c r="M26" s="192"/>
    </row>
    <row r="27" spans="1:13">
      <c r="B27" s="14"/>
      <c r="C27" s="9" t="s">
        <v>373</v>
      </c>
      <c r="D27" s="7"/>
      <c r="E27" s="23"/>
      <c r="F27" s="193">
        <f>SUM(F28:F32)</f>
        <v>64156</v>
      </c>
      <c r="G27" s="193">
        <f>SUM(G28:G32)</f>
        <v>64156</v>
      </c>
      <c r="H27" s="35"/>
      <c r="I27" s="10" t="s">
        <v>22</v>
      </c>
      <c r="J27" s="7" t="s">
        <v>81</v>
      </c>
      <c r="K27" s="7"/>
      <c r="L27" s="192"/>
      <c r="M27" s="192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2">
        <v>1862</v>
      </c>
      <c r="G28" s="192">
        <v>1862</v>
      </c>
      <c r="H28" s="36"/>
      <c r="I28" s="9" t="s">
        <v>83</v>
      </c>
      <c r="J28" s="7"/>
      <c r="K28" s="7"/>
      <c r="L28" s="193"/>
      <c r="M28" s="193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2"/>
      <c r="G29" s="192"/>
      <c r="H29" s="35"/>
      <c r="I29" s="9" t="s">
        <v>383</v>
      </c>
      <c r="J29" s="9"/>
      <c r="K29" s="9"/>
      <c r="L29" s="193">
        <f>SUM(L30:L32)</f>
        <v>0</v>
      </c>
      <c r="M29" s="193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2"/>
      <c r="G30" s="192"/>
      <c r="H30" s="35"/>
      <c r="I30" s="10" t="s">
        <v>84</v>
      </c>
      <c r="J30" s="7" t="s">
        <v>87</v>
      </c>
      <c r="K30" s="9"/>
      <c r="L30" s="192"/>
      <c r="M30" s="192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2"/>
      <c r="G31" s="192"/>
      <c r="H31" s="35"/>
      <c r="I31" s="10" t="s">
        <v>85</v>
      </c>
      <c r="J31" s="7" t="s">
        <v>88</v>
      </c>
      <c r="K31" s="9"/>
      <c r="L31" s="192"/>
      <c r="M31" s="192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2">
        <v>62294</v>
      </c>
      <c r="G32" s="192">
        <v>62294</v>
      </c>
      <c r="H32" s="35"/>
      <c r="I32" s="10" t="s">
        <v>86</v>
      </c>
      <c r="J32" s="7" t="s">
        <v>89</v>
      </c>
      <c r="K32" s="7"/>
      <c r="L32" s="192"/>
      <c r="M32" s="192"/>
    </row>
    <row r="33" spans="1:13">
      <c r="B33" s="14"/>
      <c r="C33" s="9" t="s">
        <v>374</v>
      </c>
      <c r="D33" s="7"/>
      <c r="E33" s="23"/>
      <c r="F33" s="193">
        <f>SUM(F34:F38)</f>
        <v>0</v>
      </c>
      <c r="G33" s="193">
        <f>SUM(G34:G38)</f>
        <v>0</v>
      </c>
      <c r="H33" s="35"/>
      <c r="I33" s="9" t="s">
        <v>384</v>
      </c>
      <c r="J33" s="7"/>
      <c r="K33" s="7"/>
      <c r="L33" s="193">
        <f>SUM(L34:L39)</f>
        <v>0</v>
      </c>
      <c r="M33" s="193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2"/>
      <c r="G34" s="192"/>
      <c r="H34" s="35"/>
      <c r="I34" s="10" t="s">
        <v>32</v>
      </c>
      <c r="J34" s="7" t="s">
        <v>93</v>
      </c>
      <c r="K34" s="7"/>
      <c r="L34" s="192"/>
      <c r="M34" s="192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2"/>
      <c r="G35" s="192"/>
      <c r="H35" s="35"/>
      <c r="I35" s="10" t="s">
        <v>33</v>
      </c>
      <c r="J35" s="7" t="s">
        <v>94</v>
      </c>
      <c r="K35" s="7"/>
      <c r="L35" s="192"/>
      <c r="M35" s="192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2"/>
      <c r="G36" s="192"/>
      <c r="H36" s="35"/>
      <c r="I36" s="10" t="s">
        <v>90</v>
      </c>
      <c r="J36" s="7" t="s">
        <v>95</v>
      </c>
      <c r="K36" s="7"/>
      <c r="L36" s="192"/>
      <c r="M36" s="192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2"/>
      <c r="G37" s="192"/>
      <c r="H37" s="35"/>
      <c r="I37" s="10" t="s">
        <v>91</v>
      </c>
      <c r="J37" s="7" t="s">
        <v>96</v>
      </c>
      <c r="K37" s="7"/>
      <c r="L37" s="192"/>
      <c r="M37" s="192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2"/>
      <c r="G38" s="192"/>
      <c r="H38" s="36"/>
      <c r="I38" s="10" t="s">
        <v>92</v>
      </c>
      <c r="J38" s="7" t="s">
        <v>97</v>
      </c>
      <c r="K38" s="7"/>
      <c r="L38" s="192"/>
      <c r="M38" s="192"/>
    </row>
    <row r="39" spans="1:13">
      <c r="B39" s="14"/>
      <c r="C39" s="9" t="s">
        <v>31</v>
      </c>
      <c r="D39" s="7"/>
      <c r="E39" s="23"/>
      <c r="F39" s="193"/>
      <c r="G39" s="193"/>
      <c r="H39" s="35"/>
      <c r="I39" s="10" t="s">
        <v>98</v>
      </c>
      <c r="J39" s="7" t="s">
        <v>99</v>
      </c>
      <c r="K39" s="7"/>
      <c r="L39" s="192"/>
      <c r="M39" s="192"/>
    </row>
    <row r="40" spans="1:13">
      <c r="B40" s="14"/>
      <c r="C40" s="9" t="s">
        <v>375</v>
      </c>
      <c r="D40" s="7"/>
      <c r="E40" s="23"/>
      <c r="F40" s="193">
        <f>SUM(F41:F42)</f>
        <v>0</v>
      </c>
      <c r="G40" s="193">
        <f>SUM(G41:G42)</f>
        <v>0</v>
      </c>
      <c r="H40" s="35"/>
      <c r="I40" s="9" t="s">
        <v>385</v>
      </c>
      <c r="J40" s="7"/>
      <c r="K40" s="7"/>
      <c r="L40" s="193">
        <f>SUM(L41:L43)</f>
        <v>0</v>
      </c>
      <c r="M40" s="193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192"/>
      <c r="G41" s="192"/>
      <c r="H41" s="35"/>
      <c r="I41" s="10" t="s">
        <v>35</v>
      </c>
      <c r="J41" s="7" t="s">
        <v>100</v>
      </c>
      <c r="K41" s="7"/>
      <c r="L41" s="192"/>
      <c r="M41" s="192"/>
    </row>
    <row r="42" spans="1:13">
      <c r="B42" s="14"/>
      <c r="C42" s="10" t="s">
        <v>33</v>
      </c>
      <c r="D42" s="7" t="s">
        <v>34</v>
      </c>
      <c r="E42" s="23"/>
      <c r="F42" s="192"/>
      <c r="G42" s="192"/>
      <c r="H42" s="35"/>
      <c r="I42" s="10" t="s">
        <v>36</v>
      </c>
      <c r="J42" s="7" t="s">
        <v>101</v>
      </c>
      <c r="K42" s="7"/>
      <c r="L42" s="192"/>
      <c r="M42" s="192"/>
    </row>
    <row r="43" spans="1:13">
      <c r="B43" s="14"/>
      <c r="C43" s="9" t="s">
        <v>376</v>
      </c>
      <c r="D43" s="7"/>
      <c r="E43" s="23"/>
      <c r="F43" s="193">
        <f>SUM(F44:F47)</f>
        <v>0</v>
      </c>
      <c r="G43" s="193">
        <f>SUM(G44:G47)</f>
        <v>0</v>
      </c>
      <c r="H43" s="35"/>
      <c r="I43" s="10" t="s">
        <v>37</v>
      </c>
      <c r="J43" s="7" t="s">
        <v>102</v>
      </c>
      <c r="K43" s="7"/>
      <c r="L43" s="192"/>
      <c r="M43" s="192"/>
    </row>
    <row r="44" spans="1:13">
      <c r="B44" s="14"/>
      <c r="C44" s="10" t="s">
        <v>35</v>
      </c>
      <c r="D44" s="7" t="s">
        <v>39</v>
      </c>
      <c r="E44" s="23"/>
      <c r="F44" s="192"/>
      <c r="G44" s="192"/>
      <c r="H44" s="36"/>
      <c r="I44" s="9" t="s">
        <v>386</v>
      </c>
      <c r="J44" s="7"/>
      <c r="K44" s="7"/>
      <c r="L44" s="193">
        <f>SUM(L45:L47)</f>
        <v>0</v>
      </c>
      <c r="M44" s="193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192"/>
      <c r="G45" s="192"/>
      <c r="H45" s="35"/>
      <c r="I45" s="10" t="s">
        <v>103</v>
      </c>
      <c r="J45" s="7" t="s">
        <v>106</v>
      </c>
      <c r="K45" s="7"/>
      <c r="L45" s="192"/>
      <c r="M45" s="192"/>
    </row>
    <row r="46" spans="1:13">
      <c r="B46" s="14"/>
      <c r="C46" s="10" t="s">
        <v>37</v>
      </c>
      <c r="D46" s="7" t="s">
        <v>40</v>
      </c>
      <c r="E46" s="23"/>
      <c r="F46" s="192"/>
      <c r="G46" s="192"/>
      <c r="H46" s="35"/>
      <c r="I46" s="10" t="s">
        <v>104</v>
      </c>
      <c r="J46" s="7" t="s">
        <v>107</v>
      </c>
      <c r="K46" s="7"/>
      <c r="L46" s="192"/>
      <c r="M46" s="192"/>
    </row>
    <row r="47" spans="1:13">
      <c r="B47" s="14"/>
      <c r="C47" s="10" t="s">
        <v>38</v>
      </c>
      <c r="D47" s="7" t="s">
        <v>41</v>
      </c>
      <c r="E47" s="23"/>
      <c r="F47" s="192"/>
      <c r="G47" s="192"/>
      <c r="H47" s="35"/>
      <c r="I47" s="10" t="s">
        <v>105</v>
      </c>
      <c r="J47" s="7" t="s">
        <v>108</v>
      </c>
      <c r="K47" s="7"/>
      <c r="L47" s="192"/>
      <c r="M47" s="192"/>
    </row>
    <row r="48" spans="1:13">
      <c r="B48" s="14"/>
      <c r="C48" s="7"/>
      <c r="D48" s="7"/>
      <c r="E48" s="23"/>
      <c r="F48" s="192"/>
      <c r="G48" s="192"/>
      <c r="H48" s="35"/>
      <c r="I48" s="9" t="s">
        <v>387</v>
      </c>
      <c r="J48" s="9"/>
      <c r="K48" s="7"/>
      <c r="L48" s="193">
        <f>+L11+L21+L25+L28+L29+L33+L40+L44</f>
        <v>1679082.11</v>
      </c>
      <c r="M48" s="193">
        <f>+M11+M21+M25+M28+M29+M33+M40+M44</f>
        <v>276781.99</v>
      </c>
    </row>
    <row r="49" spans="2:13">
      <c r="B49" s="14"/>
      <c r="C49" s="11" t="s">
        <v>377</v>
      </c>
      <c r="D49" s="11"/>
      <c r="E49" s="24"/>
      <c r="F49" s="193">
        <f>+F11+F19+F27+F33+F39+F40+F43</f>
        <v>5003734.82</v>
      </c>
      <c r="G49" s="193">
        <f>+G11+G19+G27+G33+G39+G40+G43</f>
        <v>3735562.15</v>
      </c>
      <c r="H49" s="35"/>
      <c r="I49" s="3"/>
      <c r="J49" s="7"/>
      <c r="K49" s="7"/>
      <c r="L49" s="194"/>
      <c r="M49" s="194"/>
    </row>
    <row r="50" spans="2:13">
      <c r="B50" s="14"/>
      <c r="C50" s="7"/>
      <c r="D50" s="7"/>
      <c r="E50" s="23"/>
      <c r="F50" s="194"/>
      <c r="G50" s="194"/>
      <c r="H50" s="35"/>
      <c r="I50" s="9" t="s">
        <v>109</v>
      </c>
      <c r="J50" s="9"/>
      <c r="K50" s="7"/>
      <c r="L50" s="192"/>
      <c r="M50" s="192"/>
    </row>
    <row r="51" spans="2:13">
      <c r="B51" s="14"/>
      <c r="C51" s="9" t="s">
        <v>64</v>
      </c>
      <c r="D51" s="7"/>
      <c r="E51" s="23"/>
      <c r="F51" s="192"/>
      <c r="G51" s="192"/>
      <c r="H51" s="35"/>
      <c r="I51" s="7" t="s">
        <v>110</v>
      </c>
      <c r="J51" s="7"/>
      <c r="K51" s="7"/>
      <c r="L51" s="192"/>
      <c r="M51" s="192"/>
    </row>
    <row r="52" spans="2:13">
      <c r="B52" s="14"/>
      <c r="C52" s="7" t="s">
        <v>65</v>
      </c>
      <c r="D52" s="7"/>
      <c r="E52" s="23"/>
      <c r="F52" s="192"/>
      <c r="G52" s="192"/>
      <c r="H52" s="35"/>
      <c r="I52" s="7" t="s">
        <v>111</v>
      </c>
      <c r="J52" s="7"/>
      <c r="K52" s="7"/>
      <c r="L52" s="192"/>
      <c r="M52" s="192"/>
    </row>
    <row r="53" spans="2:13">
      <c r="B53" s="14"/>
      <c r="C53" s="7" t="s">
        <v>73</v>
      </c>
      <c r="D53" s="7"/>
      <c r="E53" s="23"/>
      <c r="F53" s="192"/>
      <c r="G53" s="192"/>
      <c r="H53" s="35"/>
      <c r="I53" s="7" t="s">
        <v>112</v>
      </c>
      <c r="J53" s="7"/>
      <c r="K53" s="7"/>
      <c r="L53" s="192"/>
      <c r="M53" s="192"/>
    </row>
    <row r="54" spans="2:13">
      <c r="B54" s="14"/>
      <c r="C54" s="7" t="s">
        <v>66</v>
      </c>
      <c r="D54" s="7"/>
      <c r="E54" s="23"/>
      <c r="F54" s="192">
        <v>50731256.950000003</v>
      </c>
      <c r="G54" s="192">
        <v>50731256.950000003</v>
      </c>
      <c r="H54" s="35"/>
      <c r="I54" s="7" t="s">
        <v>113</v>
      </c>
      <c r="J54" s="7"/>
      <c r="K54" s="7"/>
      <c r="L54" s="192"/>
      <c r="M54" s="192"/>
    </row>
    <row r="55" spans="2:13">
      <c r="B55" s="14"/>
      <c r="C55" s="7" t="s">
        <v>67</v>
      </c>
      <c r="D55" s="7"/>
      <c r="E55" s="23"/>
      <c r="F55" s="192">
        <v>22104979.579999998</v>
      </c>
      <c r="G55" s="192">
        <v>22104979.579999998</v>
      </c>
      <c r="H55" s="36"/>
      <c r="I55" s="7" t="s">
        <v>114</v>
      </c>
      <c r="J55" s="7"/>
      <c r="K55" s="7"/>
      <c r="L55" s="192"/>
      <c r="M55" s="192"/>
    </row>
    <row r="56" spans="2:13">
      <c r="B56" s="14"/>
      <c r="C56" s="7" t="s">
        <v>68</v>
      </c>
      <c r="D56" s="7"/>
      <c r="E56" s="23"/>
      <c r="F56" s="192">
        <v>1387240.83</v>
      </c>
      <c r="G56" s="192">
        <v>1251710.83</v>
      </c>
      <c r="H56" s="35"/>
      <c r="I56" s="7" t="s">
        <v>115</v>
      </c>
      <c r="J56" s="7"/>
      <c r="K56" s="7"/>
      <c r="L56" s="192"/>
      <c r="M56" s="192"/>
    </row>
    <row r="57" spans="2:13">
      <c r="B57" s="14"/>
      <c r="C57" s="7" t="s">
        <v>69</v>
      </c>
      <c r="D57" s="7"/>
      <c r="E57" s="23"/>
      <c r="F57" s="192">
        <v>-26144582.710000001</v>
      </c>
      <c r="G57" s="192">
        <v>-25470251.039999999</v>
      </c>
      <c r="H57" s="35"/>
      <c r="I57" s="7"/>
      <c r="J57" s="7"/>
      <c r="K57" s="7"/>
      <c r="L57" s="192"/>
      <c r="M57" s="192"/>
    </row>
    <row r="58" spans="2:13">
      <c r="B58" s="14"/>
      <c r="C58" s="7" t="s">
        <v>70</v>
      </c>
      <c r="D58" s="7"/>
      <c r="E58" s="23"/>
      <c r="F58" s="192"/>
      <c r="G58" s="192"/>
      <c r="H58" s="35"/>
      <c r="I58" s="9" t="s">
        <v>388</v>
      </c>
      <c r="J58" s="7"/>
      <c r="K58" s="9"/>
      <c r="L58" s="193">
        <f>SUM(L51:L56)</f>
        <v>0</v>
      </c>
      <c r="M58" s="193">
        <f>SUM(M51:M56)</f>
        <v>0</v>
      </c>
    </row>
    <row r="59" spans="2:13">
      <c r="B59" s="14"/>
      <c r="C59" s="7" t="s">
        <v>71</v>
      </c>
      <c r="D59" s="7"/>
      <c r="E59" s="23"/>
      <c r="F59" s="192"/>
      <c r="G59" s="192"/>
      <c r="H59" s="35"/>
      <c r="I59" s="7"/>
      <c r="J59" s="7"/>
      <c r="K59" s="7"/>
      <c r="L59" s="192"/>
      <c r="M59" s="192"/>
    </row>
    <row r="60" spans="2:13">
      <c r="B60" s="14"/>
      <c r="C60" s="7" t="s">
        <v>72</v>
      </c>
      <c r="D60" s="7"/>
      <c r="E60" s="23"/>
      <c r="F60" s="192"/>
      <c r="G60" s="192"/>
      <c r="H60" s="35"/>
      <c r="I60" s="12" t="s">
        <v>389</v>
      </c>
      <c r="J60" s="12"/>
      <c r="K60" s="12"/>
      <c r="L60" s="193">
        <f>+L48+L58</f>
        <v>1679082.11</v>
      </c>
      <c r="M60" s="193">
        <f>+M48+M58</f>
        <v>276781.99</v>
      </c>
    </row>
    <row r="61" spans="2:13">
      <c r="B61" s="14"/>
      <c r="C61" s="7"/>
      <c r="D61" s="7"/>
      <c r="E61" s="23"/>
      <c r="F61" s="192"/>
      <c r="G61" s="192"/>
      <c r="H61" s="35"/>
      <c r="I61" s="7"/>
      <c r="J61" s="7"/>
      <c r="K61" s="7"/>
      <c r="L61" s="192"/>
      <c r="M61" s="192"/>
    </row>
    <row r="62" spans="2:13">
      <c r="B62" s="14"/>
      <c r="C62" s="9" t="s">
        <v>378</v>
      </c>
      <c r="D62" s="7"/>
      <c r="E62" s="23"/>
      <c r="F62" s="193">
        <f>SUM(F52:F60)</f>
        <v>48078894.649999999</v>
      </c>
      <c r="G62" s="193">
        <f>SUM(G52:G60)</f>
        <v>48617696.32</v>
      </c>
      <c r="H62" s="35"/>
      <c r="I62" s="9" t="s">
        <v>116</v>
      </c>
      <c r="J62" s="9"/>
      <c r="K62" s="9"/>
      <c r="L62" s="192"/>
      <c r="M62" s="192"/>
    </row>
    <row r="63" spans="2:13">
      <c r="B63" s="14"/>
      <c r="C63" s="7"/>
      <c r="D63" s="7"/>
      <c r="E63" s="23"/>
      <c r="F63" s="192"/>
      <c r="G63" s="192"/>
      <c r="H63" s="35"/>
      <c r="I63" s="7"/>
      <c r="J63" s="7"/>
      <c r="K63" s="7"/>
      <c r="L63" s="192"/>
      <c r="M63" s="192"/>
    </row>
    <row r="64" spans="2:13">
      <c r="B64" s="14"/>
      <c r="C64" s="12" t="s">
        <v>379</v>
      </c>
      <c r="D64" s="12"/>
      <c r="E64" s="25"/>
      <c r="F64" s="193">
        <f>+F49+F62</f>
        <v>53082629.469999999</v>
      </c>
      <c r="G64" s="193">
        <f>+G49+G62</f>
        <v>52353258.469999999</v>
      </c>
      <c r="H64" s="35"/>
      <c r="I64" s="9" t="s">
        <v>390</v>
      </c>
      <c r="J64" s="7"/>
      <c r="K64" s="7"/>
      <c r="L64" s="193">
        <f>SUM(L65:L67)</f>
        <v>71864193.549999997</v>
      </c>
      <c r="M64" s="193">
        <f>SUM(M65:M67)</f>
        <v>71864193.549999997</v>
      </c>
    </row>
    <row r="65" spans="2:15">
      <c r="B65" s="14"/>
      <c r="C65" s="3"/>
      <c r="D65" s="3"/>
      <c r="E65" s="15"/>
      <c r="F65" s="194"/>
      <c r="G65" s="194"/>
      <c r="H65" s="35"/>
      <c r="I65" s="7" t="s">
        <v>117</v>
      </c>
      <c r="J65" s="7"/>
      <c r="K65" s="3"/>
      <c r="L65" s="192"/>
      <c r="M65" s="192"/>
    </row>
    <row r="66" spans="2:15">
      <c r="B66" s="14"/>
      <c r="C66" s="3"/>
      <c r="D66" s="3"/>
      <c r="E66" s="15"/>
      <c r="F66" s="194"/>
      <c r="G66" s="194"/>
      <c r="H66" s="35"/>
      <c r="I66" s="7" t="s">
        <v>118</v>
      </c>
      <c r="J66" s="7"/>
      <c r="K66" s="3"/>
      <c r="L66" s="192"/>
      <c r="M66" s="192"/>
    </row>
    <row r="67" spans="2:15">
      <c r="B67" s="14"/>
      <c r="C67" s="3"/>
      <c r="D67" s="3"/>
      <c r="E67" s="15"/>
      <c r="F67" s="194"/>
      <c r="G67" s="194"/>
      <c r="H67" s="36"/>
      <c r="I67" s="7" t="s">
        <v>119</v>
      </c>
      <c r="J67" s="7"/>
      <c r="K67" s="3"/>
      <c r="L67" s="192">
        <v>71864193.549999997</v>
      </c>
      <c r="M67" s="192">
        <v>71864193.549999997</v>
      </c>
    </row>
    <row r="68" spans="2:15">
      <c r="B68" s="14"/>
      <c r="C68" s="3"/>
      <c r="D68" s="3"/>
      <c r="E68" s="15"/>
      <c r="F68" s="194"/>
      <c r="G68" s="194"/>
      <c r="H68" s="35"/>
      <c r="I68" s="9" t="s">
        <v>391</v>
      </c>
      <c r="J68" s="7"/>
      <c r="K68" s="7"/>
      <c r="L68" s="193">
        <f>SUM(L69:L73)</f>
        <v>-20460646.190000005</v>
      </c>
      <c r="M68" s="193">
        <f>SUM(M69:M73)</f>
        <v>-19787717.07</v>
      </c>
    </row>
    <row r="69" spans="2:15">
      <c r="B69" s="14"/>
      <c r="C69" s="3"/>
      <c r="D69" s="3"/>
      <c r="E69" s="15"/>
      <c r="F69" s="194"/>
      <c r="G69" s="194"/>
      <c r="H69" s="35"/>
      <c r="I69" s="7" t="s">
        <v>120</v>
      </c>
      <c r="J69" s="3"/>
      <c r="K69" s="3"/>
      <c r="L69" s="192">
        <v>-666402.26</v>
      </c>
      <c r="M69" s="192">
        <v>-2564516.92</v>
      </c>
    </row>
    <row r="70" spans="2:15">
      <c r="B70" s="14"/>
      <c r="C70" s="3"/>
      <c r="D70" s="3"/>
      <c r="E70" s="26"/>
      <c r="F70" s="194"/>
      <c r="G70" s="194"/>
      <c r="H70" s="35"/>
      <c r="I70" s="7" t="s">
        <v>121</v>
      </c>
      <c r="J70" s="3"/>
      <c r="K70" s="3"/>
      <c r="L70" s="192">
        <v>-22921790.940000001</v>
      </c>
      <c r="M70" s="192">
        <v>-20350747.16</v>
      </c>
    </row>
    <row r="71" spans="2:15">
      <c r="B71" s="14"/>
      <c r="C71" s="3"/>
      <c r="D71" s="3"/>
      <c r="E71" s="27"/>
      <c r="F71" s="194"/>
      <c r="G71" s="194"/>
      <c r="H71" s="35"/>
      <c r="I71" s="7" t="s">
        <v>122</v>
      </c>
      <c r="J71" s="3"/>
      <c r="K71" s="3"/>
      <c r="L71" s="192"/>
      <c r="M71" s="192"/>
    </row>
    <row r="72" spans="2:15">
      <c r="B72" s="14"/>
      <c r="C72" s="3"/>
      <c r="D72" s="3"/>
      <c r="E72" s="15"/>
      <c r="F72" s="194"/>
      <c r="G72" s="194"/>
      <c r="H72" s="35"/>
      <c r="I72" s="7" t="s">
        <v>123</v>
      </c>
      <c r="J72" s="3"/>
      <c r="K72" s="3"/>
      <c r="L72" s="192">
        <v>3127547.01</v>
      </c>
      <c r="M72" s="192">
        <v>3127547.01</v>
      </c>
    </row>
    <row r="73" spans="2:15" ht="12.75">
      <c r="B73" s="14"/>
      <c r="C73" s="3"/>
      <c r="D73" s="3"/>
      <c r="E73" s="15"/>
      <c r="F73" s="195"/>
      <c r="G73" s="194"/>
      <c r="H73" s="35"/>
      <c r="I73" s="7" t="s">
        <v>124</v>
      </c>
      <c r="J73" s="3"/>
      <c r="K73" s="3"/>
      <c r="L73" s="192"/>
      <c r="M73" s="192"/>
    </row>
    <row r="74" spans="2:15">
      <c r="B74" s="14"/>
      <c r="C74" s="3"/>
      <c r="D74" s="3"/>
      <c r="E74" s="15"/>
      <c r="F74" s="194"/>
      <c r="G74" s="194"/>
      <c r="H74" s="35"/>
      <c r="I74" s="9" t="s">
        <v>392</v>
      </c>
      <c r="J74" s="3"/>
      <c r="K74" s="3"/>
      <c r="L74" s="193">
        <f>SUM(L75:L76)</f>
        <v>0</v>
      </c>
      <c r="M74" s="193">
        <f>SUM(M75:M76)</f>
        <v>0</v>
      </c>
    </row>
    <row r="75" spans="2:15">
      <c r="B75" s="14"/>
      <c r="C75" s="3"/>
      <c r="D75" s="3"/>
      <c r="E75" s="15"/>
      <c r="F75" s="194"/>
      <c r="G75" s="194"/>
      <c r="H75" s="35"/>
      <c r="I75" s="7" t="s">
        <v>125</v>
      </c>
      <c r="J75" s="3"/>
      <c r="K75" s="3"/>
      <c r="L75" s="192"/>
      <c r="M75" s="192"/>
    </row>
    <row r="76" spans="2:15">
      <c r="B76" s="14"/>
      <c r="C76" s="3"/>
      <c r="D76" s="3"/>
      <c r="E76" s="15"/>
      <c r="F76" s="194"/>
      <c r="G76" s="194"/>
      <c r="H76" s="35"/>
      <c r="I76" s="7" t="s">
        <v>126</v>
      </c>
      <c r="J76" s="3"/>
      <c r="K76" s="3"/>
      <c r="L76" s="192"/>
      <c r="M76" s="192"/>
    </row>
    <row r="77" spans="2:15">
      <c r="B77" s="14"/>
      <c r="C77" s="3"/>
      <c r="D77" s="3"/>
      <c r="E77" s="15"/>
      <c r="F77" s="194"/>
      <c r="G77" s="194"/>
      <c r="H77" s="36"/>
      <c r="I77" s="9" t="s">
        <v>393</v>
      </c>
      <c r="J77" s="7"/>
      <c r="K77" s="7"/>
      <c r="L77" s="193">
        <f>+L64+L68+L74</f>
        <v>51403547.359999992</v>
      </c>
      <c r="M77" s="193">
        <f>+M64+M68+M74</f>
        <v>52076476.479999997</v>
      </c>
    </row>
    <row r="78" spans="2:15">
      <c r="B78" s="14"/>
      <c r="C78" s="3"/>
      <c r="D78" s="3"/>
      <c r="E78" s="15"/>
      <c r="F78" s="194"/>
      <c r="G78" s="44"/>
      <c r="H78" s="35"/>
      <c r="I78" s="9" t="s">
        <v>394</v>
      </c>
      <c r="J78" s="7"/>
      <c r="K78" s="7"/>
      <c r="L78" s="193">
        <f>+L60+L77</f>
        <v>53082629.469999991</v>
      </c>
      <c r="M78" s="193">
        <f>+M60+M77</f>
        <v>52353258.469999999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2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4" t="s">
        <v>520</v>
      </c>
      <c r="H82" s="7"/>
      <c r="I82" s="7"/>
      <c r="J82" s="7"/>
      <c r="K82" s="7"/>
      <c r="L82" s="4"/>
      <c r="M82" s="4"/>
    </row>
    <row r="83" spans="4:13" ht="12">
      <c r="F83" s="164"/>
      <c r="G83" s="164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36"/>
      <c r="J91" s="336"/>
      <c r="K91" s="336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1"/>
  <sheetViews>
    <sheetView zoomScaleNormal="100" workbookViewId="0">
      <selection activeCell="G22" sqref="G22"/>
    </sheetView>
  </sheetViews>
  <sheetFormatPr baseColWidth="10" defaultRowHeight="15"/>
  <cols>
    <col min="1" max="1" width="2.85546875" style="197" customWidth="1"/>
    <col min="2" max="2" width="19.28515625" style="197" customWidth="1"/>
    <col min="3" max="3" width="24.42578125" style="197" customWidth="1"/>
    <col min="4" max="4" width="13.85546875" style="197" customWidth="1"/>
    <col min="5" max="5" width="11.42578125" style="197" customWidth="1"/>
    <col min="6" max="6" width="12.85546875" style="197" customWidth="1"/>
    <col min="7" max="7" width="13.5703125" style="197" customWidth="1"/>
    <col min="8" max="8" width="14.42578125" style="197" customWidth="1"/>
    <col min="9" max="9" width="12.42578125" style="197" customWidth="1"/>
    <col min="10" max="10" width="16" style="197" customWidth="1"/>
    <col min="11" max="11" width="7.140625" style="197" customWidth="1"/>
    <col min="12" max="13" width="14.7109375" style="197" bestFit="1" customWidth="1"/>
    <col min="14" max="16384" width="11.42578125" style="197"/>
  </cols>
  <sheetData>
    <row r="1" spans="2:13" ht="24.75" customHeight="1" thickBot="1">
      <c r="B1" s="196" t="s">
        <v>395</v>
      </c>
      <c r="C1" s="354" t="s">
        <v>396</v>
      </c>
      <c r="D1" s="354"/>
      <c r="E1" s="354"/>
      <c r="F1" s="354"/>
      <c r="G1" s="354"/>
      <c r="H1" s="354"/>
      <c r="I1" s="354"/>
      <c r="J1" s="354"/>
    </row>
    <row r="2" spans="2:13" ht="15.75" thickBot="1">
      <c r="B2" s="355" t="s">
        <v>523</v>
      </c>
      <c r="C2" s="356"/>
      <c r="D2" s="356"/>
      <c r="E2" s="356"/>
      <c r="F2" s="356"/>
      <c r="G2" s="356"/>
      <c r="H2" s="356"/>
      <c r="I2" s="356"/>
      <c r="J2" s="357"/>
    </row>
    <row r="3" spans="2:13" ht="15.75" thickBot="1">
      <c r="B3" s="358" t="s">
        <v>396</v>
      </c>
      <c r="C3" s="359"/>
      <c r="D3" s="359"/>
      <c r="E3" s="359"/>
      <c r="F3" s="359"/>
      <c r="G3" s="359"/>
      <c r="H3" s="359"/>
      <c r="I3" s="359"/>
      <c r="J3" s="360"/>
    </row>
    <row r="4" spans="2:13" ht="15.75" thickBot="1">
      <c r="B4" s="358" t="s">
        <v>540</v>
      </c>
      <c r="C4" s="359"/>
      <c r="D4" s="359"/>
      <c r="E4" s="359"/>
      <c r="F4" s="359"/>
      <c r="G4" s="359"/>
      <c r="H4" s="359"/>
      <c r="I4" s="359"/>
      <c r="J4" s="360"/>
    </row>
    <row r="5" spans="2:13" ht="15.75" thickBot="1">
      <c r="B5" s="358" t="s">
        <v>329</v>
      </c>
      <c r="C5" s="359"/>
      <c r="D5" s="359"/>
      <c r="E5" s="359"/>
      <c r="F5" s="359"/>
      <c r="G5" s="359"/>
      <c r="H5" s="359"/>
      <c r="I5" s="359"/>
      <c r="J5" s="360"/>
    </row>
    <row r="6" spans="2:13" ht="45">
      <c r="B6" s="367" t="s">
        <v>397</v>
      </c>
      <c r="C6" s="368"/>
      <c r="D6" s="361" t="s">
        <v>533</v>
      </c>
      <c r="E6" s="361" t="s">
        <v>398</v>
      </c>
      <c r="F6" s="361" t="s">
        <v>399</v>
      </c>
      <c r="G6" s="361" t="s">
        <v>400</v>
      </c>
      <c r="H6" s="198" t="s">
        <v>401</v>
      </c>
      <c r="I6" s="361" t="s">
        <v>402</v>
      </c>
      <c r="J6" s="361" t="s">
        <v>403</v>
      </c>
    </row>
    <row r="7" spans="2:13" ht="15.75" thickBot="1">
      <c r="B7" s="369"/>
      <c r="C7" s="370"/>
      <c r="D7" s="362"/>
      <c r="E7" s="362"/>
      <c r="F7" s="362"/>
      <c r="G7" s="362"/>
      <c r="H7" s="199" t="s">
        <v>404</v>
      </c>
      <c r="I7" s="362"/>
      <c r="J7" s="362"/>
    </row>
    <row r="8" spans="2:13">
      <c r="B8" s="363"/>
      <c r="C8" s="364"/>
      <c r="D8" s="200"/>
      <c r="E8" s="200"/>
      <c r="F8" s="200"/>
      <c r="G8" s="200"/>
      <c r="H8" s="200"/>
      <c r="I8" s="200"/>
      <c r="J8" s="200"/>
    </row>
    <row r="9" spans="2:13">
      <c r="B9" s="365" t="s">
        <v>405</v>
      </c>
      <c r="C9" s="366"/>
      <c r="D9" s="201">
        <f>+D10+D14</f>
        <v>0</v>
      </c>
      <c r="E9" s="201">
        <f t="shared" ref="E9:J9" si="0">+E10+E14</f>
        <v>0</v>
      </c>
      <c r="F9" s="201">
        <f>+F10+F14</f>
        <v>0</v>
      </c>
      <c r="G9" s="201">
        <f t="shared" si="0"/>
        <v>0</v>
      </c>
      <c r="H9" s="201">
        <f>+H10+H14</f>
        <v>0</v>
      </c>
      <c r="I9" s="201">
        <f t="shared" si="0"/>
        <v>0</v>
      </c>
      <c r="J9" s="202">
        <f t="shared" si="0"/>
        <v>0</v>
      </c>
    </row>
    <row r="10" spans="2:13">
      <c r="B10" s="365" t="s">
        <v>406</v>
      </c>
      <c r="C10" s="366"/>
      <c r="D10" s="203"/>
      <c r="E10" s="203"/>
      <c r="F10" s="203"/>
      <c r="G10" s="203"/>
      <c r="H10" s="203"/>
      <c r="I10" s="203"/>
      <c r="J10" s="204"/>
    </row>
    <row r="11" spans="2:13" ht="28.5">
      <c r="B11" s="205"/>
      <c r="C11" s="206" t="s">
        <v>407</v>
      </c>
      <c r="D11" s="207"/>
      <c r="E11" s="207"/>
      <c r="F11" s="207"/>
      <c r="G11" s="203"/>
      <c r="H11" s="207"/>
      <c r="I11" s="207"/>
      <c r="J11" s="204"/>
    </row>
    <row r="12" spans="2:13">
      <c r="B12" s="208"/>
      <c r="C12" s="206" t="s">
        <v>408</v>
      </c>
      <c r="D12" s="209"/>
      <c r="E12" s="209"/>
      <c r="F12" s="209"/>
      <c r="G12" s="209"/>
      <c r="H12" s="209"/>
      <c r="I12" s="209"/>
      <c r="J12" s="210"/>
    </row>
    <row r="13" spans="2:13" ht="28.5">
      <c r="B13" s="208"/>
      <c r="C13" s="206" t="s">
        <v>409</v>
      </c>
      <c r="D13" s="209"/>
      <c r="E13" s="209"/>
      <c r="F13" s="209"/>
      <c r="G13" s="209"/>
      <c r="H13" s="209"/>
      <c r="I13" s="209"/>
      <c r="J13" s="210"/>
    </row>
    <row r="14" spans="2:13">
      <c r="B14" s="365" t="s">
        <v>410</v>
      </c>
      <c r="C14" s="366"/>
      <c r="D14" s="203">
        <f t="shared" ref="D14:J14" si="1">+D15+D19+D20</f>
        <v>0</v>
      </c>
      <c r="E14" s="203">
        <f t="shared" si="1"/>
        <v>0</v>
      </c>
      <c r="F14" s="203">
        <f t="shared" si="1"/>
        <v>0</v>
      </c>
      <c r="G14" s="203">
        <f t="shared" si="1"/>
        <v>0</v>
      </c>
      <c r="H14" s="203">
        <f t="shared" si="1"/>
        <v>0</v>
      </c>
      <c r="I14" s="203">
        <f t="shared" si="1"/>
        <v>0</v>
      </c>
      <c r="J14" s="204">
        <f t="shared" si="1"/>
        <v>0</v>
      </c>
    </row>
    <row r="15" spans="2:13" ht="28.5">
      <c r="B15" s="205"/>
      <c r="C15" s="211" t="s">
        <v>411</v>
      </c>
      <c r="D15" s="207">
        <f>SUM(D16:D18)</f>
        <v>0</v>
      </c>
      <c r="E15" s="212"/>
      <c r="F15" s="213">
        <f>SUM(F16:F18)</f>
        <v>0</v>
      </c>
      <c r="G15" s="207"/>
      <c r="H15" s="207">
        <f>+D15+E15-F15+G15</f>
        <v>0</v>
      </c>
      <c r="I15" s="207">
        <f>SUM(I16:I18)</f>
        <v>0</v>
      </c>
      <c r="J15" s="214"/>
      <c r="M15" s="215"/>
    </row>
    <row r="16" spans="2:13" ht="16.5">
      <c r="B16" s="205"/>
      <c r="C16" s="216" t="s">
        <v>513</v>
      </c>
      <c r="D16" s="217"/>
      <c r="E16" s="218"/>
      <c r="F16" s="219"/>
      <c r="G16" s="203"/>
      <c r="H16" s="203"/>
      <c r="I16" s="203"/>
      <c r="J16" s="204"/>
      <c r="M16" s="215"/>
    </row>
    <row r="17" spans="2:13" ht="16.5">
      <c r="B17" s="205"/>
      <c r="C17" s="216" t="s">
        <v>514</v>
      </c>
      <c r="D17" s="217"/>
      <c r="E17" s="218"/>
      <c r="F17" s="219"/>
      <c r="G17" s="203"/>
      <c r="H17" s="203"/>
      <c r="I17" s="203"/>
      <c r="J17" s="204"/>
      <c r="M17" s="215"/>
    </row>
    <row r="18" spans="2:13" ht="16.5">
      <c r="B18" s="205"/>
      <c r="C18" s="220" t="s">
        <v>515</v>
      </c>
      <c r="D18" s="219"/>
      <c r="E18" s="218"/>
      <c r="F18" s="219"/>
      <c r="G18" s="203"/>
      <c r="H18" s="203"/>
      <c r="I18" s="203"/>
      <c r="J18" s="204"/>
      <c r="M18" s="215"/>
    </row>
    <row r="19" spans="2:13">
      <c r="B19" s="208"/>
      <c r="C19" s="221" t="s">
        <v>412</v>
      </c>
      <c r="D19" s="222"/>
      <c r="E19" s="222"/>
      <c r="F19" s="222"/>
      <c r="G19" s="209"/>
      <c r="H19" s="209"/>
      <c r="I19" s="209"/>
      <c r="J19" s="210"/>
      <c r="M19" s="215"/>
    </row>
    <row r="20" spans="2:13" ht="28.5">
      <c r="B20" s="208"/>
      <c r="C20" s="206" t="s">
        <v>413</v>
      </c>
      <c r="D20" s="209"/>
      <c r="E20" s="209"/>
      <c r="F20" s="209"/>
      <c r="G20" s="209"/>
      <c r="H20" s="209"/>
      <c r="I20" s="209"/>
      <c r="J20" s="210"/>
      <c r="M20" s="215"/>
    </row>
    <row r="21" spans="2:13">
      <c r="B21" s="365" t="s">
        <v>414</v>
      </c>
      <c r="C21" s="366"/>
      <c r="D21" s="249">
        <f>'F1. ESF'!M11</f>
        <v>276781.99</v>
      </c>
      <c r="E21" s="201"/>
      <c r="F21" s="201"/>
      <c r="G21" s="201"/>
      <c r="H21" s="249">
        <f>'F1. ESF'!L48</f>
        <v>1679082.11</v>
      </c>
      <c r="I21" s="201"/>
      <c r="J21" s="202"/>
      <c r="M21" s="215"/>
    </row>
    <row r="22" spans="2:13" ht="16.5">
      <c r="B22" s="205"/>
      <c r="C22" s="220"/>
      <c r="D22" s="219"/>
      <c r="E22" s="223"/>
      <c r="F22" s="223"/>
      <c r="G22" s="219"/>
      <c r="H22" s="203"/>
      <c r="I22" s="224"/>
      <c r="J22" s="225"/>
      <c r="M22" s="215"/>
    </row>
    <row r="23" spans="2:13" ht="16.5">
      <c r="B23" s="205"/>
      <c r="C23" s="220"/>
      <c r="D23" s="219"/>
      <c r="E23" s="223"/>
      <c r="F23" s="223"/>
      <c r="G23" s="219"/>
      <c r="H23" s="203"/>
      <c r="I23" s="224"/>
      <c r="J23" s="225"/>
      <c r="M23" s="215"/>
    </row>
    <row r="24" spans="2:13" ht="16.5">
      <c r="B24" s="208"/>
      <c r="C24" s="220"/>
      <c r="D24" s="219"/>
      <c r="E24" s="222"/>
      <c r="F24" s="222"/>
      <c r="G24" s="219"/>
      <c r="H24" s="203"/>
      <c r="I24" s="224"/>
      <c r="J24" s="226"/>
      <c r="M24" s="215"/>
    </row>
    <row r="25" spans="2:13" ht="35.25" customHeight="1">
      <c r="B25" s="365" t="s">
        <v>415</v>
      </c>
      <c r="C25" s="366"/>
      <c r="D25" s="249">
        <f>+D9+D21</f>
        <v>276781.99</v>
      </c>
      <c r="E25" s="201"/>
      <c r="F25" s="201"/>
      <c r="G25" s="201">
        <f>+G9+G21</f>
        <v>0</v>
      </c>
      <c r="H25" s="249">
        <f>+H9+H21</f>
        <v>1679082.11</v>
      </c>
      <c r="I25" s="201">
        <f>+I9+I21</f>
        <v>0</v>
      </c>
      <c r="J25" s="202">
        <f>+J9+J21</f>
        <v>0</v>
      </c>
      <c r="K25" s="227"/>
      <c r="L25" s="227"/>
      <c r="M25" s="215"/>
    </row>
    <row r="26" spans="2:13">
      <c r="B26" s="365"/>
      <c r="C26" s="366"/>
      <c r="D26" s="228"/>
      <c r="E26" s="228"/>
      <c r="F26" s="228"/>
      <c r="G26" s="228"/>
      <c r="H26" s="228"/>
      <c r="I26" s="228"/>
      <c r="J26" s="229"/>
      <c r="M26" s="215"/>
    </row>
    <row r="27" spans="2:13" ht="16.5" customHeight="1">
      <c r="B27" s="365" t="s">
        <v>524</v>
      </c>
      <c r="C27" s="366"/>
      <c r="D27" s="228"/>
      <c r="E27" s="228"/>
      <c r="F27" s="228"/>
      <c r="G27" s="228"/>
      <c r="H27" s="228"/>
      <c r="I27" s="228"/>
      <c r="J27" s="229"/>
      <c r="M27" s="215"/>
    </row>
    <row r="28" spans="2:13">
      <c r="B28" s="379"/>
      <c r="C28" s="380"/>
      <c r="D28" s="230"/>
      <c r="E28" s="230"/>
      <c r="F28" s="230"/>
      <c r="G28" s="230"/>
      <c r="H28" s="230"/>
      <c r="I28" s="230"/>
      <c r="J28" s="231"/>
    </row>
    <row r="29" spans="2:13" ht="48.75" customHeight="1">
      <c r="B29" s="381" t="s">
        <v>416</v>
      </c>
      <c r="C29" s="382"/>
      <c r="D29" s="230"/>
      <c r="E29" s="230"/>
      <c r="F29" s="230"/>
      <c r="G29" s="230"/>
      <c r="H29" s="230"/>
      <c r="I29" s="230"/>
      <c r="J29" s="231"/>
    </row>
    <row r="30" spans="2:13" ht="15.75" thickBot="1">
      <c r="B30" s="377"/>
      <c r="C30" s="378"/>
      <c r="D30" s="232"/>
      <c r="E30" s="232"/>
      <c r="F30" s="232"/>
      <c r="G30" s="232"/>
      <c r="H30" s="232"/>
      <c r="I30" s="232"/>
      <c r="J30" s="233"/>
    </row>
    <row r="31" spans="2:13" ht="49.5" customHeight="1">
      <c r="B31" s="372" t="s">
        <v>417</v>
      </c>
      <c r="C31" s="372"/>
      <c r="D31" s="372"/>
      <c r="E31" s="372"/>
      <c r="F31" s="372"/>
      <c r="G31" s="372"/>
      <c r="H31" s="372"/>
      <c r="I31" s="372"/>
      <c r="J31" s="372"/>
    </row>
    <row r="32" spans="2:13" ht="22.5" customHeight="1" thickBot="1">
      <c r="B32" s="373" t="s">
        <v>418</v>
      </c>
      <c r="C32" s="373"/>
      <c r="D32" s="373"/>
      <c r="E32" s="373"/>
      <c r="F32" s="373"/>
      <c r="G32" s="373"/>
      <c r="H32" s="373"/>
      <c r="I32" s="373"/>
      <c r="J32" s="373"/>
    </row>
    <row r="33" spans="2:14" ht="30">
      <c r="B33" s="374" t="s">
        <v>419</v>
      </c>
      <c r="C33" s="234" t="s">
        <v>420</v>
      </c>
      <c r="D33" s="234" t="s">
        <v>421</v>
      </c>
      <c r="E33" s="234" t="s">
        <v>422</v>
      </c>
      <c r="F33" s="374" t="s">
        <v>423</v>
      </c>
      <c r="G33" s="234" t="s">
        <v>424</v>
      </c>
    </row>
    <row r="34" spans="2:14">
      <c r="B34" s="375"/>
      <c r="C34" s="235" t="s">
        <v>425</v>
      </c>
      <c r="D34" s="235" t="s">
        <v>426</v>
      </c>
      <c r="E34" s="235" t="s">
        <v>427</v>
      </c>
      <c r="F34" s="375"/>
      <c r="G34" s="235" t="s">
        <v>428</v>
      </c>
    </row>
    <row r="35" spans="2:14" ht="15.75" thickBot="1">
      <c r="B35" s="376"/>
      <c r="C35" s="236"/>
      <c r="D35" s="237" t="s">
        <v>429</v>
      </c>
      <c r="E35" s="236"/>
      <c r="F35" s="376"/>
      <c r="G35" s="236"/>
    </row>
    <row r="36" spans="2:14" ht="45">
      <c r="B36" s="238" t="s">
        <v>430</v>
      </c>
      <c r="C36" s="239"/>
      <c r="D36" s="239"/>
      <c r="E36" s="239"/>
      <c r="F36" s="239"/>
      <c r="G36" s="239"/>
      <c r="L36" s="286"/>
    </row>
    <row r="37" spans="2:14">
      <c r="B37" s="240" t="s">
        <v>516</v>
      </c>
      <c r="C37" s="241"/>
      <c r="D37" s="242"/>
      <c r="E37" s="243"/>
      <c r="F37" s="242"/>
      <c r="G37" s="243"/>
    </row>
    <row r="38" spans="2:14">
      <c r="B38" s="240" t="s">
        <v>431</v>
      </c>
      <c r="C38" s="240"/>
      <c r="D38" s="240"/>
      <c r="E38" s="240"/>
      <c r="F38" s="240"/>
      <c r="G38" s="240"/>
    </row>
    <row r="39" spans="2:14" ht="15.75" thickBot="1">
      <c r="B39" s="244" t="s">
        <v>432</v>
      </c>
      <c r="C39" s="244"/>
      <c r="D39" s="244"/>
      <c r="E39" s="244"/>
      <c r="F39" s="244"/>
      <c r="G39" s="244"/>
    </row>
    <row r="40" spans="2:14" ht="49.5" customHeight="1">
      <c r="B40" s="371" t="s">
        <v>364</v>
      </c>
      <c r="C40" s="371"/>
      <c r="D40" s="371"/>
      <c r="E40" s="371"/>
      <c r="F40" s="371"/>
      <c r="G40" s="371"/>
      <c r="H40" s="245"/>
      <c r="I40" s="245"/>
      <c r="J40" s="245"/>
      <c r="K40" s="246"/>
      <c r="L40" s="246"/>
      <c r="M40" s="246"/>
      <c r="N40" s="246"/>
    </row>
    <row r="41" spans="2:14" s="248" customFormat="1">
      <c r="B41" s="247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90" zoomScaleNormal="90" workbookViewId="0">
      <selection activeCell="F14" sqref="F14"/>
    </sheetView>
  </sheetViews>
  <sheetFormatPr baseColWidth="10" defaultRowHeight="15"/>
  <cols>
    <col min="1" max="1" width="6.7109375" style="197" customWidth="1"/>
    <col min="2" max="2" width="22.42578125" style="197" customWidth="1"/>
    <col min="3" max="3" width="13.28515625" style="197" customWidth="1"/>
    <col min="4" max="4" width="15.7109375" style="197" customWidth="1"/>
    <col min="5" max="5" width="16.28515625" style="197" customWidth="1"/>
    <col min="6" max="6" width="18.85546875" style="197" customWidth="1"/>
    <col min="7" max="7" width="13.140625" style="197" customWidth="1"/>
    <col min="8" max="8" width="19.140625" style="197" customWidth="1"/>
    <col min="9" max="9" width="24.28515625" style="197" customWidth="1"/>
    <col min="10" max="10" width="21.140625" style="197" customWidth="1"/>
    <col min="11" max="11" width="22" style="197" customWidth="1"/>
    <col min="12" max="12" width="23" style="197" customWidth="1"/>
    <col min="13" max="16384" width="11.42578125" style="197"/>
  </cols>
  <sheetData>
    <row r="1" spans="2:12">
      <c r="B1" s="196" t="s">
        <v>433</v>
      </c>
      <c r="C1" s="383" t="s">
        <v>434</v>
      </c>
      <c r="D1" s="383"/>
      <c r="E1" s="383"/>
      <c r="F1" s="383"/>
      <c r="G1" s="383"/>
      <c r="H1" s="383"/>
      <c r="I1" s="383"/>
      <c r="J1" s="383"/>
      <c r="K1" s="383"/>
      <c r="L1" s="383"/>
    </row>
    <row r="2" spans="2:12" ht="15.75" thickBot="1">
      <c r="B2" s="196"/>
    </row>
    <row r="3" spans="2:12" ht="15.75" thickBot="1">
      <c r="B3" s="355" t="s">
        <v>523</v>
      </c>
      <c r="C3" s="356"/>
      <c r="D3" s="356"/>
      <c r="E3" s="356"/>
      <c r="F3" s="356"/>
      <c r="G3" s="356"/>
      <c r="H3" s="356"/>
      <c r="I3" s="356"/>
      <c r="J3" s="356"/>
      <c r="K3" s="356"/>
      <c r="L3" s="357"/>
    </row>
    <row r="4" spans="2:12" ht="15.75" thickBot="1">
      <c r="B4" s="358" t="s">
        <v>435</v>
      </c>
      <c r="C4" s="359"/>
      <c r="D4" s="359"/>
      <c r="E4" s="359"/>
      <c r="F4" s="359"/>
      <c r="G4" s="359"/>
      <c r="H4" s="359"/>
      <c r="I4" s="359"/>
      <c r="J4" s="359"/>
      <c r="K4" s="359"/>
      <c r="L4" s="360"/>
    </row>
    <row r="5" spans="2:12" ht="15.75" thickBot="1">
      <c r="B5" s="358" t="s">
        <v>537</v>
      </c>
      <c r="C5" s="359"/>
      <c r="D5" s="359"/>
      <c r="E5" s="359"/>
      <c r="F5" s="359"/>
      <c r="G5" s="359"/>
      <c r="H5" s="359"/>
      <c r="I5" s="359"/>
      <c r="J5" s="359"/>
      <c r="K5" s="359"/>
      <c r="L5" s="360"/>
    </row>
    <row r="6" spans="2:12" ht="15.75" thickBot="1">
      <c r="B6" s="358" t="s">
        <v>329</v>
      </c>
      <c r="C6" s="359"/>
      <c r="D6" s="359"/>
      <c r="E6" s="359"/>
      <c r="F6" s="359"/>
      <c r="G6" s="359"/>
      <c r="H6" s="359"/>
      <c r="I6" s="359"/>
      <c r="J6" s="359"/>
      <c r="K6" s="359"/>
      <c r="L6" s="360"/>
    </row>
    <row r="7" spans="2:12" ht="74.25" customHeight="1" thickBot="1">
      <c r="B7" s="250" t="s">
        <v>436</v>
      </c>
      <c r="C7" s="199" t="s">
        <v>437</v>
      </c>
      <c r="D7" s="199" t="s">
        <v>438</v>
      </c>
      <c r="E7" s="199" t="s">
        <v>439</v>
      </c>
      <c r="F7" s="199" t="s">
        <v>440</v>
      </c>
      <c r="G7" s="199" t="s">
        <v>441</v>
      </c>
      <c r="H7" s="199" t="s">
        <v>442</v>
      </c>
      <c r="I7" s="199" t="s">
        <v>443</v>
      </c>
      <c r="J7" s="199" t="s">
        <v>534</v>
      </c>
      <c r="K7" s="199" t="s">
        <v>535</v>
      </c>
      <c r="L7" s="199" t="s">
        <v>536</v>
      </c>
    </row>
    <row r="8" spans="2:12">
      <c r="B8" s="251"/>
      <c r="C8" s="252"/>
      <c r="D8" s="252"/>
      <c r="E8" s="252"/>
      <c r="F8" s="252"/>
      <c r="G8" s="252"/>
      <c r="H8" s="252"/>
      <c r="I8" s="252"/>
      <c r="J8" s="252"/>
      <c r="K8" s="252"/>
      <c r="L8" s="252"/>
    </row>
    <row r="9" spans="2:12" ht="45">
      <c r="B9" s="238" t="s">
        <v>444</v>
      </c>
      <c r="C9" s="200"/>
      <c r="D9" s="200"/>
      <c r="E9" s="200"/>
      <c r="F9" s="253">
        <f>+F10+F11+F12+F13</f>
        <v>0</v>
      </c>
      <c r="G9" s="200"/>
      <c r="H9" s="200"/>
      <c r="I9" s="200"/>
      <c r="J9" s="253">
        <f t="shared" ref="J9:K9" si="0">+J10+J11+J12+J13</f>
        <v>0</v>
      </c>
      <c r="K9" s="253">
        <f t="shared" si="0"/>
        <v>0</v>
      </c>
      <c r="L9" s="253">
        <f>+L10+L11+L12+L13</f>
        <v>0</v>
      </c>
    </row>
    <row r="10" spans="2:12">
      <c r="B10" s="254" t="s">
        <v>454</v>
      </c>
      <c r="C10" s="255"/>
      <c r="D10" s="255"/>
      <c r="E10" s="256"/>
      <c r="F10" s="257"/>
      <c r="G10" s="258"/>
      <c r="H10" s="256"/>
      <c r="I10" s="256"/>
      <c r="J10" s="257"/>
      <c r="K10" s="259"/>
      <c r="L10" s="260"/>
    </row>
    <row r="11" spans="2:12">
      <c r="B11" s="254" t="s">
        <v>445</v>
      </c>
      <c r="C11" s="200"/>
      <c r="D11" s="200"/>
      <c r="E11" s="200"/>
      <c r="F11" s="200"/>
      <c r="G11" s="200"/>
      <c r="H11" s="200"/>
      <c r="I11" s="200"/>
      <c r="J11" s="261"/>
      <c r="K11" s="200"/>
      <c r="L11" s="200"/>
    </row>
    <row r="12" spans="2:12">
      <c r="B12" s="254" t="s">
        <v>446</v>
      </c>
      <c r="C12" s="200"/>
      <c r="D12" s="200"/>
      <c r="E12" s="200"/>
      <c r="F12" s="200"/>
      <c r="G12" s="200"/>
      <c r="H12" s="200"/>
      <c r="I12" s="200"/>
      <c r="J12" s="262"/>
      <c r="K12" s="200"/>
      <c r="L12" s="200"/>
    </row>
    <row r="13" spans="2:12">
      <c r="B13" s="254" t="s">
        <v>447</v>
      </c>
      <c r="C13" s="200"/>
      <c r="D13" s="200"/>
      <c r="E13" s="200"/>
      <c r="F13" s="200"/>
      <c r="G13" s="200"/>
      <c r="H13" s="200"/>
      <c r="I13" s="200"/>
      <c r="J13" s="200"/>
      <c r="K13" s="200"/>
      <c r="L13" s="200"/>
    </row>
    <row r="14" spans="2:12">
      <c r="B14" s="263"/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2:12" ht="45">
      <c r="B15" s="238" t="s">
        <v>448</v>
      </c>
      <c r="C15" s="200"/>
      <c r="D15" s="200"/>
      <c r="E15" s="200"/>
      <c r="F15" s="264">
        <f>+F16+F17+F18+F19</f>
        <v>0</v>
      </c>
      <c r="G15" s="200"/>
      <c r="H15" s="200"/>
      <c r="I15" s="200"/>
      <c r="J15" s="200"/>
      <c r="K15" s="200"/>
      <c r="L15" s="264">
        <f>+L16+L17+L18+L19</f>
        <v>0</v>
      </c>
    </row>
    <row r="16" spans="2:12">
      <c r="B16" s="254" t="s">
        <v>449</v>
      </c>
      <c r="C16" s="200"/>
      <c r="D16" s="200"/>
      <c r="E16" s="200"/>
      <c r="F16" s="200"/>
      <c r="G16" s="200"/>
      <c r="H16" s="200"/>
      <c r="I16" s="200"/>
      <c r="J16" s="200"/>
      <c r="K16" s="200"/>
      <c r="L16" s="200"/>
    </row>
    <row r="17" spans="2:12">
      <c r="B17" s="254" t="s">
        <v>450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</row>
    <row r="18" spans="2:12">
      <c r="B18" s="254" t="s">
        <v>451</v>
      </c>
      <c r="C18" s="200"/>
      <c r="D18" s="200"/>
      <c r="E18" s="200"/>
      <c r="F18" s="200"/>
      <c r="G18" s="200"/>
      <c r="H18" s="200"/>
      <c r="I18" s="200"/>
      <c r="J18" s="200"/>
      <c r="K18" s="200"/>
      <c r="L18" s="200"/>
    </row>
    <row r="19" spans="2:12" ht="28.5">
      <c r="B19" s="254" t="s">
        <v>452</v>
      </c>
      <c r="C19" s="200"/>
      <c r="D19" s="200"/>
      <c r="E19" s="200"/>
      <c r="F19" s="200"/>
      <c r="G19" s="200"/>
      <c r="H19" s="200"/>
      <c r="I19" s="200"/>
      <c r="J19" s="200"/>
      <c r="K19" s="200"/>
      <c r="L19" s="200"/>
    </row>
    <row r="20" spans="2:12">
      <c r="B20" s="263"/>
      <c r="C20" s="200"/>
      <c r="D20" s="200"/>
      <c r="E20" s="200"/>
      <c r="F20" s="200"/>
      <c r="G20" s="200"/>
      <c r="H20" s="200"/>
      <c r="I20" s="200"/>
      <c r="J20" s="200"/>
      <c r="K20" s="200"/>
      <c r="L20" s="200"/>
    </row>
    <row r="21" spans="2:12" ht="75">
      <c r="B21" s="238" t="s">
        <v>453</v>
      </c>
      <c r="C21" s="200"/>
      <c r="D21" s="200"/>
      <c r="E21" s="200"/>
      <c r="F21" s="253">
        <f>+F9+F15</f>
        <v>0</v>
      </c>
      <c r="G21" s="200"/>
      <c r="H21" s="200"/>
      <c r="I21" s="200"/>
      <c r="J21" s="200"/>
      <c r="K21" s="200"/>
      <c r="L21" s="253">
        <f>+L9+L15</f>
        <v>0</v>
      </c>
    </row>
    <row r="22" spans="2:12" ht="15.75" thickBot="1">
      <c r="B22" s="244"/>
      <c r="C22" s="265"/>
      <c r="D22" s="265"/>
      <c r="E22" s="265"/>
      <c r="F22" s="265"/>
      <c r="G22" s="265"/>
      <c r="H22" s="265"/>
      <c r="I22" s="265"/>
      <c r="J22" s="265"/>
      <c r="K22" s="265"/>
      <c r="L22" s="265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1000"/>
  <sheetViews>
    <sheetView topLeftCell="C1" zoomScaleNormal="100" workbookViewId="0">
      <selection activeCell="D16" sqref="D16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9.140625" customWidth="1"/>
    <col min="5" max="5" width="28.140625" style="77" customWidth="1"/>
    <col min="6" max="6" width="26" style="77" customWidth="1"/>
    <col min="7" max="7" width="28.85546875" style="77" customWidth="1"/>
    <col min="256" max="257" width="0" hidden="1" customWidth="1"/>
    <col min="258" max="258" width="14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385" t="s">
        <v>328</v>
      </c>
      <c r="E3" s="386"/>
      <c r="F3" s="386"/>
      <c r="G3" s="386"/>
      <c r="H3" s="287"/>
      <c r="I3" s="288"/>
      <c r="J3" s="288"/>
      <c r="K3" s="289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90"/>
      <c r="E4" s="291"/>
      <c r="F4" s="291"/>
      <c r="G4" s="291"/>
      <c r="H4" s="292"/>
      <c r="I4" s="293"/>
      <c r="J4" s="293"/>
      <c r="K4" s="294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396" t="s">
        <v>523</v>
      </c>
      <c r="E5" s="397"/>
      <c r="F5" s="397"/>
      <c r="G5" s="397"/>
      <c r="H5" s="397"/>
      <c r="I5" s="397"/>
      <c r="J5" s="397"/>
      <c r="K5" s="398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387" t="s">
        <v>328</v>
      </c>
      <c r="E6" s="388"/>
      <c r="F6" s="388"/>
      <c r="G6" s="389"/>
      <c r="H6" s="292"/>
      <c r="I6" s="293"/>
      <c r="J6" s="293"/>
      <c r="K6" s="294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390" t="s">
        <v>540</v>
      </c>
      <c r="E7" s="391"/>
      <c r="F7" s="391"/>
      <c r="G7" s="392"/>
      <c r="H7" s="292"/>
      <c r="I7" s="293"/>
      <c r="J7" s="293"/>
      <c r="K7" s="294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393" t="s">
        <v>329</v>
      </c>
      <c r="E8" s="394"/>
      <c r="F8" s="394"/>
      <c r="G8" s="395"/>
      <c r="H8" s="292"/>
      <c r="I8" s="293"/>
      <c r="J8" s="293"/>
      <c r="K8" s="294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90"/>
      <c r="E9" s="291"/>
      <c r="F9" s="291"/>
      <c r="G9" s="291"/>
      <c r="H9" s="292"/>
      <c r="I9" s="293"/>
      <c r="J9" s="293"/>
      <c r="K9" s="294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5" t="s">
        <v>330</v>
      </c>
      <c r="E10" s="173" t="s">
        <v>368</v>
      </c>
      <c r="F10" s="173" t="s">
        <v>153</v>
      </c>
      <c r="G10" s="173" t="s">
        <v>369</v>
      </c>
      <c r="H10" s="292"/>
      <c r="I10" s="293"/>
      <c r="J10" s="293"/>
      <c r="K10" s="294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6" t="s">
        <v>331</v>
      </c>
      <c r="E11" s="71">
        <f>+E12+E13+E14</f>
        <v>19407224</v>
      </c>
      <c r="F11" s="71">
        <f t="shared" ref="F11:G11" si="0">+F12+F13+F14</f>
        <v>2793950.45</v>
      </c>
      <c r="G11" s="71">
        <f t="shared" si="0"/>
        <v>2793950.45</v>
      </c>
      <c r="H11" s="297"/>
      <c r="I11" s="293"/>
      <c r="J11" s="293"/>
      <c r="K11" s="294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8" t="s">
        <v>332</v>
      </c>
      <c r="E12" s="72">
        <f>+E41</f>
        <v>10123612</v>
      </c>
      <c r="F12" s="72">
        <f t="shared" ref="F12:G12" si="1">+F41</f>
        <v>1301664.4500000002</v>
      </c>
      <c r="G12" s="72">
        <f t="shared" si="1"/>
        <v>1301664.4500000002</v>
      </c>
      <c r="H12" s="297"/>
      <c r="I12" s="293"/>
      <c r="J12" s="293"/>
      <c r="K12" s="294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8" t="s">
        <v>333</v>
      </c>
      <c r="E13" s="73">
        <f>+E51</f>
        <v>9283612</v>
      </c>
      <c r="F13" s="73">
        <f t="shared" ref="F13:G13" si="2">+F51</f>
        <v>1492286</v>
      </c>
      <c r="G13" s="73">
        <f t="shared" si="2"/>
        <v>1492286</v>
      </c>
      <c r="H13" s="292"/>
      <c r="I13" s="293"/>
      <c r="J13" s="293"/>
      <c r="K13" s="294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8" t="s">
        <v>334</v>
      </c>
      <c r="E14" s="73">
        <f>+E38</f>
        <v>0</v>
      </c>
      <c r="F14" s="73">
        <f t="shared" ref="F14:G14" si="3">+F38</f>
        <v>0</v>
      </c>
      <c r="G14" s="73">
        <f t="shared" si="3"/>
        <v>0</v>
      </c>
      <c r="H14" s="292"/>
      <c r="I14" s="293"/>
      <c r="J14" s="293"/>
      <c r="K14" s="294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6" t="s">
        <v>335</v>
      </c>
      <c r="E15" s="71">
        <f>+E16+E17</f>
        <v>19407224</v>
      </c>
      <c r="F15" s="71">
        <f t="shared" ref="F15:G15" si="4">+F16+F17</f>
        <v>2921551.04</v>
      </c>
      <c r="G15" s="71">
        <f t="shared" si="4"/>
        <v>2921551.04</v>
      </c>
      <c r="H15" s="297"/>
      <c r="I15" s="293"/>
      <c r="J15" s="293"/>
      <c r="K15" s="294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8" t="s">
        <v>336</v>
      </c>
      <c r="E16" s="73">
        <f>+E45</f>
        <v>10123612</v>
      </c>
      <c r="F16" s="73">
        <f t="shared" ref="F16:G16" si="5">+F45</f>
        <v>2343705.73</v>
      </c>
      <c r="G16" s="73">
        <f t="shared" si="5"/>
        <v>2343705.73</v>
      </c>
      <c r="H16" s="297"/>
      <c r="I16" s="293"/>
      <c r="J16" s="293"/>
      <c r="K16" s="294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8" t="s">
        <v>337</v>
      </c>
      <c r="E17" s="73">
        <f>+E55</f>
        <v>9283612</v>
      </c>
      <c r="F17" s="73">
        <f t="shared" ref="F17:G17" si="6">+F55</f>
        <v>577845.30999999994</v>
      </c>
      <c r="G17" s="73">
        <f t="shared" si="6"/>
        <v>577845.30999999994</v>
      </c>
      <c r="H17" s="292"/>
      <c r="I17" s="293"/>
      <c r="J17" s="293"/>
      <c r="K17" s="294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6" t="s">
        <v>338</v>
      </c>
      <c r="E18" s="175">
        <f>+E19+E20</f>
        <v>0</v>
      </c>
      <c r="F18" s="71">
        <f t="shared" ref="F18:G18" si="7">+F19+F20</f>
        <v>0</v>
      </c>
      <c r="G18" s="71">
        <f t="shared" si="7"/>
        <v>0</v>
      </c>
      <c r="H18" s="297"/>
      <c r="I18" s="293"/>
      <c r="J18" s="293"/>
      <c r="K18" s="294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8" t="s">
        <v>339</v>
      </c>
      <c r="E19" s="176">
        <v>0</v>
      </c>
      <c r="F19" s="73">
        <v>0</v>
      </c>
      <c r="G19" s="73">
        <v>0</v>
      </c>
      <c r="H19" s="297"/>
      <c r="I19" s="293"/>
      <c r="J19" s="293"/>
      <c r="K19" s="294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8" t="s">
        <v>340</v>
      </c>
      <c r="E20" s="176">
        <v>0</v>
      </c>
      <c r="F20" s="73">
        <v>0</v>
      </c>
      <c r="G20" s="73">
        <v>0</v>
      </c>
      <c r="H20" s="292"/>
      <c r="I20" s="293"/>
      <c r="J20" s="293"/>
      <c r="K20" s="294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6" t="s">
        <v>341</v>
      </c>
      <c r="E21" s="71">
        <f>+E11-E15+E18</f>
        <v>0</v>
      </c>
      <c r="F21" s="71">
        <f t="shared" ref="F21" si="8">+F11-F15+F18</f>
        <v>-127600.58999999985</v>
      </c>
      <c r="G21" s="71">
        <f>+G11-G15+G18</f>
        <v>-127600.58999999985</v>
      </c>
      <c r="H21" s="297"/>
      <c r="I21" s="293"/>
      <c r="J21" s="293"/>
      <c r="K21" s="294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6" t="s">
        <v>342</v>
      </c>
      <c r="E22" s="71">
        <f>+E21-E38</f>
        <v>0</v>
      </c>
      <c r="F22" s="71">
        <f t="shared" ref="F22:G22" si="9">+F21-F38</f>
        <v>-127600.58999999985</v>
      </c>
      <c r="G22" s="71">
        <f t="shared" si="9"/>
        <v>-127600.58999999985</v>
      </c>
      <c r="H22" s="297"/>
      <c r="I22" s="293"/>
      <c r="J22" s="293"/>
      <c r="K22" s="294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9" t="s">
        <v>343</v>
      </c>
      <c r="E23" s="74">
        <f>+E22-E18</f>
        <v>0</v>
      </c>
      <c r="F23" s="74">
        <f t="shared" ref="F23:G23" si="10">+F22-F18</f>
        <v>-127600.58999999985</v>
      </c>
      <c r="G23" s="74">
        <f t="shared" si="10"/>
        <v>-127600.58999999985</v>
      </c>
      <c r="H23" s="297"/>
      <c r="I23" s="293"/>
      <c r="J23" s="293"/>
      <c r="K23" s="294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90"/>
      <c r="E24" s="291"/>
      <c r="F24" s="291"/>
      <c r="G24" s="291"/>
      <c r="H24" s="297"/>
      <c r="I24" s="293"/>
      <c r="J24" s="293"/>
      <c r="K24" s="294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5" t="s">
        <v>128</v>
      </c>
      <c r="E25" s="174" t="s">
        <v>150</v>
      </c>
      <c r="F25" s="174" t="s">
        <v>153</v>
      </c>
      <c r="G25" s="174" t="s">
        <v>154</v>
      </c>
      <c r="H25" s="297"/>
      <c r="I25" s="293"/>
      <c r="J25" s="293"/>
      <c r="K25" s="294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6" t="s">
        <v>344</v>
      </c>
      <c r="E26" s="71">
        <f>+E27+E28</f>
        <v>0</v>
      </c>
      <c r="F26" s="71">
        <f t="shared" ref="F26:G26" si="11">+F27+F28</f>
        <v>0</v>
      </c>
      <c r="G26" s="71">
        <f t="shared" si="11"/>
        <v>0</v>
      </c>
      <c r="H26" s="297"/>
      <c r="I26" s="293"/>
      <c r="J26" s="293"/>
      <c r="K26" s="294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300" t="s">
        <v>345</v>
      </c>
      <c r="E27" s="73">
        <f>+'F6a. EAEPE OG'!D75-'F6a. EAEPE OG'!D76</f>
        <v>0</v>
      </c>
      <c r="F27" s="73">
        <f>+'F6a. EAEPE OG'!G75-'F6a. EAEPE OG'!G76</f>
        <v>0</v>
      </c>
      <c r="G27" s="73">
        <f>+'F6a. EAEPE OG'!H75-'F6a. EAEPE OG'!H76</f>
        <v>0</v>
      </c>
      <c r="H27" s="297"/>
      <c r="I27" s="293"/>
      <c r="J27" s="293"/>
      <c r="K27" s="294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300" t="s">
        <v>346</v>
      </c>
      <c r="E28" s="73">
        <f>+'F6a. EAEPE OG'!D147</f>
        <v>0</v>
      </c>
      <c r="F28" s="73">
        <f>+'F6a. EAEPE OG'!G148</f>
        <v>0</v>
      </c>
      <c r="G28" s="73">
        <f>+'F6a. EAEPE OG'!H148</f>
        <v>0</v>
      </c>
      <c r="H28" s="292"/>
      <c r="I28" s="293"/>
      <c r="J28" s="293"/>
      <c r="K28" s="294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9" t="s">
        <v>347</v>
      </c>
      <c r="E29" s="74">
        <f>+E23+E26</f>
        <v>0</v>
      </c>
      <c r="F29" s="74">
        <f t="shared" ref="F29:G29" si="12">+F23+F26</f>
        <v>-127600.58999999985</v>
      </c>
      <c r="G29" s="74">
        <f t="shared" si="12"/>
        <v>-127600.58999999985</v>
      </c>
      <c r="H29" s="297"/>
      <c r="I29" s="293"/>
      <c r="J29" s="293"/>
      <c r="K29" s="294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90"/>
      <c r="E30" s="291"/>
      <c r="F30" s="291"/>
      <c r="G30" s="291"/>
      <c r="H30" s="297"/>
      <c r="I30" s="293"/>
      <c r="J30" s="293"/>
      <c r="K30" s="294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5" t="s">
        <v>128</v>
      </c>
      <c r="E31" s="173" t="s">
        <v>348</v>
      </c>
      <c r="F31" s="173" t="s">
        <v>153</v>
      </c>
      <c r="G31" s="173" t="s">
        <v>370</v>
      </c>
      <c r="H31" s="292"/>
      <c r="I31" s="293"/>
      <c r="J31" s="293"/>
      <c r="K31" s="294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301" t="s">
        <v>349</v>
      </c>
      <c r="E32" s="80">
        <f>+E33+E34</f>
        <v>0</v>
      </c>
      <c r="F32" s="80">
        <f t="shared" ref="F32:G32" si="13">+F33+F34</f>
        <v>0</v>
      </c>
      <c r="G32" s="80">
        <f t="shared" si="13"/>
        <v>0</v>
      </c>
      <c r="H32" s="292"/>
      <c r="I32" s="293"/>
      <c r="J32" s="293"/>
      <c r="K32" s="294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2" t="s">
        <v>350</v>
      </c>
      <c r="E33" s="75">
        <f>+'F5. EAID'!B68</f>
        <v>0</v>
      </c>
      <c r="F33" s="75">
        <f>+'F5. EAID'!E68</f>
        <v>0</v>
      </c>
      <c r="G33" s="75">
        <f>+'F5. EAID'!F68</f>
        <v>0</v>
      </c>
      <c r="H33" s="292"/>
      <c r="I33" s="293"/>
      <c r="J33" s="293"/>
      <c r="K33" s="294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2" t="s">
        <v>351</v>
      </c>
      <c r="E34" s="75">
        <f>+'F5. EAID'!B69</f>
        <v>0</v>
      </c>
      <c r="F34" s="75">
        <f>+'F5. EAID'!E69</f>
        <v>0</v>
      </c>
      <c r="G34" s="75">
        <f>+'F5. EAID'!F69</f>
        <v>0</v>
      </c>
      <c r="H34" s="292"/>
      <c r="I34" s="293"/>
      <c r="J34" s="293"/>
      <c r="K34" s="294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301" t="s">
        <v>352</v>
      </c>
      <c r="E35" s="80">
        <f>+E36+E37</f>
        <v>0</v>
      </c>
      <c r="F35" s="80">
        <f t="shared" ref="F35" si="14">+F36+F37</f>
        <v>0</v>
      </c>
      <c r="G35" s="80">
        <f t="shared" ref="G35" si="15">+G36+G37</f>
        <v>0</v>
      </c>
      <c r="H35" s="297"/>
      <c r="I35" s="293"/>
      <c r="J35" s="293"/>
      <c r="K35" s="294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2" t="s">
        <v>353</v>
      </c>
      <c r="E36" s="75">
        <f>+'F6a. EAEPE OG'!D76</f>
        <v>0</v>
      </c>
      <c r="F36" s="75">
        <f>+'F6a. EAEPE OG'!G76</f>
        <v>0</v>
      </c>
      <c r="G36" s="75">
        <f>+'F6a. EAEPE OG'!H76</f>
        <v>0</v>
      </c>
      <c r="H36" s="297"/>
      <c r="I36" s="293"/>
      <c r="J36" s="293"/>
      <c r="K36" s="294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2" t="s">
        <v>354</v>
      </c>
      <c r="E37" s="75">
        <f>+'F6a. EAEPE OG'!D149</f>
        <v>0</v>
      </c>
      <c r="F37" s="75">
        <f>+'F6a. EAEPE OG'!G149</f>
        <v>0</v>
      </c>
      <c r="G37" s="75">
        <f>+'F6a. EAEPE OG'!H149</f>
        <v>0</v>
      </c>
      <c r="H37" s="292"/>
      <c r="I37" s="293"/>
      <c r="J37" s="293"/>
      <c r="K37" s="294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3" t="s">
        <v>355</v>
      </c>
      <c r="E38" s="81">
        <f>+E32-E35</f>
        <v>0</v>
      </c>
      <c r="F38" s="81">
        <f t="shared" ref="F38:G38" si="16">+F32-F35</f>
        <v>0</v>
      </c>
      <c r="G38" s="81">
        <f t="shared" si="16"/>
        <v>0</v>
      </c>
      <c r="H38" s="297"/>
      <c r="I38" s="293"/>
      <c r="J38" s="293"/>
      <c r="K38" s="294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90"/>
      <c r="E39" s="291"/>
      <c r="F39" s="291"/>
      <c r="G39" s="291"/>
      <c r="H39" s="297"/>
      <c r="I39" s="293"/>
      <c r="J39" s="293"/>
      <c r="K39" s="294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5" t="s">
        <v>128</v>
      </c>
      <c r="E40" s="173" t="s">
        <v>348</v>
      </c>
      <c r="F40" s="173" t="s">
        <v>153</v>
      </c>
      <c r="G40" s="173" t="s">
        <v>370</v>
      </c>
      <c r="H40" s="292"/>
      <c r="I40" s="293"/>
      <c r="J40" s="293"/>
      <c r="K40" s="294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4" t="s">
        <v>356</v>
      </c>
      <c r="E41" s="75">
        <f>+'F5. EAID'!B41</f>
        <v>10123612</v>
      </c>
      <c r="F41" s="75">
        <f>+'F5. EAID'!E41</f>
        <v>1301664.4500000002</v>
      </c>
      <c r="G41" s="75">
        <f>+'F5. EAID'!F41</f>
        <v>1301664.4500000002</v>
      </c>
      <c r="H41" s="297"/>
      <c r="I41" s="293"/>
      <c r="J41" s="293"/>
      <c r="K41" s="294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4" t="s">
        <v>357</v>
      </c>
      <c r="E42" s="82">
        <f>+E43-E44</f>
        <v>0</v>
      </c>
      <c r="F42" s="82">
        <f t="shared" ref="F42:G42" si="17">+F43-F44</f>
        <v>0</v>
      </c>
      <c r="G42" s="82">
        <f t="shared" si="17"/>
        <v>0</v>
      </c>
      <c r="H42" s="297"/>
      <c r="I42" s="293"/>
      <c r="J42" s="293"/>
      <c r="K42" s="294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2" t="s">
        <v>350</v>
      </c>
      <c r="E43" s="75">
        <f>+'F5. EAID'!B68</f>
        <v>0</v>
      </c>
      <c r="F43" s="75">
        <f>+'F5. EAID'!E68</f>
        <v>0</v>
      </c>
      <c r="G43" s="75">
        <f>+'F5. EAID'!F68</f>
        <v>0</v>
      </c>
      <c r="H43" s="292"/>
      <c r="I43" s="293"/>
      <c r="J43" s="293"/>
      <c r="K43" s="294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2" t="s">
        <v>353</v>
      </c>
      <c r="E44" s="75">
        <f>+E36</f>
        <v>0</v>
      </c>
      <c r="F44" s="75">
        <f t="shared" ref="F44:G44" si="18">+F36</f>
        <v>0</v>
      </c>
      <c r="G44" s="75">
        <f t="shared" si="18"/>
        <v>0</v>
      </c>
      <c r="H44" s="292"/>
      <c r="I44" s="293"/>
      <c r="J44" s="293"/>
      <c r="K44" s="294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4" t="s">
        <v>336</v>
      </c>
      <c r="E45" s="75">
        <f>+'F6a. EAEPE OG'!D10-'F6a. EAEPE OG'!D76</f>
        <v>10123612</v>
      </c>
      <c r="F45" s="75">
        <f>+'F6a. EAEPE OG'!G10-'F6a. EAEPE OG'!G76</f>
        <v>2343705.73</v>
      </c>
      <c r="G45" s="75">
        <f>+'F6a. EAEPE OG'!H10-'F6a. EAEPE OG'!H76</f>
        <v>2343705.73</v>
      </c>
      <c r="H45" s="292"/>
      <c r="I45" s="293"/>
      <c r="J45" s="293"/>
      <c r="K45" s="294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4" t="s">
        <v>339</v>
      </c>
      <c r="E46" s="177">
        <v>0</v>
      </c>
      <c r="F46" s="75">
        <v>0</v>
      </c>
      <c r="G46" s="75">
        <v>0</v>
      </c>
      <c r="H46" s="292"/>
      <c r="I46" s="293"/>
      <c r="J46" s="293"/>
      <c r="K46" s="294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301" t="s">
        <v>358</v>
      </c>
      <c r="E47" s="80">
        <f>+E41+E42-E45+E46</f>
        <v>0</v>
      </c>
      <c r="F47" s="80">
        <f>+F41+F42-F45+F46</f>
        <v>-1042041.2799999998</v>
      </c>
      <c r="G47" s="80">
        <f>+G41+G42-G45+G46</f>
        <v>-1042041.2799999998</v>
      </c>
      <c r="H47" s="297"/>
      <c r="I47" s="293"/>
      <c r="J47" s="293"/>
      <c r="K47" s="294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3" t="s">
        <v>359</v>
      </c>
      <c r="E48" s="81">
        <f t="shared" ref="E48" si="19">+E47-E42</f>
        <v>0</v>
      </c>
      <c r="F48" s="81">
        <f>+F47-F42</f>
        <v>-1042041.2799999998</v>
      </c>
      <c r="G48" s="81">
        <f t="shared" ref="G48" si="20">+G47-G42</f>
        <v>-1042041.2799999998</v>
      </c>
      <c r="H48" s="297"/>
      <c r="I48" s="293"/>
      <c r="J48" s="293"/>
      <c r="K48" s="294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90"/>
      <c r="E49" s="291"/>
      <c r="F49" s="291"/>
      <c r="G49" s="291"/>
      <c r="H49" s="297"/>
      <c r="I49" s="293"/>
      <c r="J49" s="293"/>
      <c r="K49" s="294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5" t="s">
        <v>128</v>
      </c>
      <c r="E50" s="173" t="s">
        <v>348</v>
      </c>
      <c r="F50" s="173" t="s">
        <v>153</v>
      </c>
      <c r="G50" s="173" t="s">
        <v>370</v>
      </c>
      <c r="H50" s="292"/>
      <c r="I50" s="293"/>
      <c r="J50" s="293"/>
      <c r="K50" s="294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4" t="s">
        <v>333</v>
      </c>
      <c r="E51" s="75">
        <f>+'F5. EAID'!B63</f>
        <v>9283612</v>
      </c>
      <c r="F51" s="75">
        <f>+'F5. EAID'!E63</f>
        <v>1492286</v>
      </c>
      <c r="G51" s="75">
        <f>+'F5. EAID'!F63</f>
        <v>1492286</v>
      </c>
      <c r="H51" s="292"/>
      <c r="I51" s="293"/>
      <c r="J51" s="293"/>
      <c r="K51" s="294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4" t="s">
        <v>360</v>
      </c>
      <c r="E52" s="82">
        <f>+E53-E54</f>
        <v>0</v>
      </c>
      <c r="F52" s="82">
        <f t="shared" ref="F52:G52" si="21">+F53-F54</f>
        <v>0</v>
      </c>
      <c r="G52" s="82">
        <f t="shared" si="21"/>
        <v>0</v>
      </c>
      <c r="H52" s="292"/>
      <c r="I52" s="293"/>
      <c r="J52" s="293"/>
      <c r="K52" s="294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2" t="s">
        <v>351</v>
      </c>
      <c r="E53" s="75">
        <f>+'F5. EAID'!B69</f>
        <v>0</v>
      </c>
      <c r="F53" s="75">
        <f>+'F5. EAID'!E69</f>
        <v>0</v>
      </c>
      <c r="G53" s="75">
        <f>+'F5. EAID'!F69</f>
        <v>0</v>
      </c>
      <c r="H53" s="292"/>
      <c r="I53" s="293"/>
      <c r="J53" s="293"/>
      <c r="K53" s="294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2" t="s">
        <v>354</v>
      </c>
      <c r="E54" s="75">
        <f>+E37</f>
        <v>0</v>
      </c>
      <c r="F54" s="75">
        <f>+F37</f>
        <v>0</v>
      </c>
      <c r="G54" s="75">
        <f>+G37</f>
        <v>0</v>
      </c>
      <c r="H54" s="292"/>
      <c r="I54" s="293"/>
      <c r="J54" s="293"/>
      <c r="K54" s="294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4" t="s">
        <v>361</v>
      </c>
      <c r="E55" s="75">
        <f>+'F6a. EAEPE OG'!D83-'F6a. EAEPE OG'!D149</f>
        <v>9283612</v>
      </c>
      <c r="F55" s="75">
        <f>+'F6a. EAEPE OG'!G83-'F6a. EAEPE OG'!G149</f>
        <v>577845.30999999994</v>
      </c>
      <c r="G55" s="75">
        <f>+'F6a. EAEPE OG'!H83-'F6a. EAEPE OG'!H149</f>
        <v>577845.30999999994</v>
      </c>
      <c r="H55" s="292"/>
      <c r="I55" s="293"/>
      <c r="J55" s="293"/>
      <c r="K55" s="294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4" t="s">
        <v>340</v>
      </c>
      <c r="E56" s="177">
        <v>0</v>
      </c>
      <c r="F56" s="75">
        <v>0</v>
      </c>
      <c r="G56" s="75">
        <v>0</v>
      </c>
      <c r="H56" s="292"/>
      <c r="I56" s="293"/>
      <c r="J56" s="293"/>
      <c r="K56" s="294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301" t="s">
        <v>362</v>
      </c>
      <c r="E57" s="80">
        <f>+E51+E52-E55+E56</f>
        <v>0</v>
      </c>
      <c r="F57" s="80">
        <f t="shared" ref="F57:G57" si="22">+F51+F52-F55+F56</f>
        <v>914440.69000000006</v>
      </c>
      <c r="G57" s="80">
        <f t="shared" si="22"/>
        <v>914440.69000000006</v>
      </c>
      <c r="H57" s="297"/>
      <c r="I57" s="293"/>
      <c r="J57" s="293"/>
      <c r="K57" s="294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5" t="s">
        <v>363</v>
      </c>
      <c r="E58" s="306">
        <f>+E57-E52</f>
        <v>0</v>
      </c>
      <c r="F58" s="306">
        <f t="shared" ref="F58:G58" si="23">+F57-F52</f>
        <v>914440.69000000006</v>
      </c>
      <c r="G58" s="306">
        <f t="shared" si="23"/>
        <v>914440.69000000006</v>
      </c>
      <c r="H58" s="307"/>
      <c r="I58" s="308"/>
      <c r="J58" s="308"/>
      <c r="K58" s="309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384" t="s">
        <v>364</v>
      </c>
      <c r="E60" s="384"/>
      <c r="F60" s="384"/>
      <c r="G60" s="384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384" t="s">
        <v>365</v>
      </c>
      <c r="E61" s="384"/>
      <c r="F61" s="384"/>
      <c r="G61" s="384"/>
      <c r="H61" s="191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522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K5"/>
  </mergeCells>
  <printOptions horizontalCentered="1"/>
  <pageMargins left="0.31496062992125984" right="0.31496062992125984" top="0.35433070866141736" bottom="0.35433070866141736" header="0.31496062992125984" footer="0.31496062992125984"/>
  <pageSetup scale="58" orientation="landscape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D27" sqref="D27"/>
    </sheetView>
  </sheetViews>
  <sheetFormatPr baseColWidth="10" defaultRowHeight="12.75"/>
  <cols>
    <col min="1" max="1" width="61.42578125" customWidth="1"/>
    <col min="2" max="2" width="15" customWidth="1"/>
    <col min="3" max="4" width="15.140625" customWidth="1"/>
    <col min="5" max="6" width="15" customWidth="1"/>
    <col min="7" max="7" width="14.7109375" style="77" customWidth="1"/>
    <col min="9" max="9" width="12.7109375" bestFit="1" customWidth="1"/>
  </cols>
  <sheetData>
    <row r="1" spans="1:8" ht="15.75" customHeight="1">
      <c r="A1" s="402" t="s">
        <v>258</v>
      </c>
      <c r="B1" s="402"/>
      <c r="C1" s="402"/>
      <c r="D1" s="402"/>
      <c r="E1" s="402"/>
      <c r="F1" s="402"/>
      <c r="G1" s="402"/>
    </row>
    <row r="2" spans="1:8" ht="15">
      <c r="A2" s="413" t="s">
        <v>523</v>
      </c>
      <c r="B2" s="414"/>
      <c r="C2" s="414"/>
      <c r="D2" s="414"/>
      <c r="E2" s="414"/>
      <c r="F2" s="414"/>
      <c r="G2" s="415"/>
    </row>
    <row r="3" spans="1:8" ht="15">
      <c r="A3" s="412" t="s">
        <v>259</v>
      </c>
      <c r="B3" s="410"/>
      <c r="C3" s="410"/>
      <c r="D3" s="410"/>
      <c r="E3" s="410"/>
      <c r="F3" s="410"/>
      <c r="G3" s="411"/>
    </row>
    <row r="4" spans="1:8" ht="15">
      <c r="A4" s="409" t="s">
        <v>539</v>
      </c>
      <c r="B4" s="410"/>
      <c r="C4" s="410"/>
      <c r="D4" s="410"/>
      <c r="E4" s="410"/>
      <c r="F4" s="410"/>
      <c r="G4" s="411"/>
    </row>
    <row r="5" spans="1:8" ht="15">
      <c r="A5" s="406" t="s">
        <v>4</v>
      </c>
      <c r="B5" s="407"/>
      <c r="C5" s="407"/>
      <c r="D5" s="407"/>
      <c r="E5" s="407"/>
      <c r="F5" s="407"/>
      <c r="G5" s="408"/>
    </row>
    <row r="6" spans="1:8" s="131" customFormat="1" ht="8.25" customHeight="1">
      <c r="A6" s="152"/>
      <c r="B6" s="152"/>
      <c r="C6" s="152"/>
      <c r="D6" s="152"/>
      <c r="E6" s="152"/>
      <c r="F6" s="152"/>
      <c r="G6" s="152"/>
    </row>
    <row r="7" spans="1:8" ht="15">
      <c r="A7" s="403" t="s">
        <v>260</v>
      </c>
      <c r="B7" s="405" t="s">
        <v>261</v>
      </c>
      <c r="C7" s="405"/>
      <c r="D7" s="405"/>
      <c r="E7" s="405"/>
      <c r="F7" s="405"/>
      <c r="G7" s="404" t="s">
        <v>262</v>
      </c>
    </row>
    <row r="8" spans="1:8" ht="30">
      <c r="A8" s="403"/>
      <c r="B8" s="179" t="s">
        <v>263</v>
      </c>
      <c r="C8" s="180" t="s">
        <v>151</v>
      </c>
      <c r="D8" s="179" t="s">
        <v>152</v>
      </c>
      <c r="E8" s="179" t="s">
        <v>153</v>
      </c>
      <c r="F8" s="179" t="s">
        <v>264</v>
      </c>
      <c r="G8" s="404"/>
    </row>
    <row r="9" spans="1:8" ht="15">
      <c r="A9" s="83" t="s">
        <v>265</v>
      </c>
      <c r="B9" s="90"/>
      <c r="C9" s="90"/>
      <c r="D9" s="90"/>
      <c r="E9" s="90"/>
      <c r="F9" s="90"/>
      <c r="G9" s="90"/>
    </row>
    <row r="10" spans="1:8" ht="15">
      <c r="A10" s="84" t="s">
        <v>266</v>
      </c>
      <c r="B10" s="91"/>
      <c r="C10" s="91"/>
      <c r="D10" s="270">
        <f>B10+C10</f>
        <v>0</v>
      </c>
      <c r="E10" s="91"/>
      <c r="F10" s="91"/>
      <c r="G10" s="91"/>
    </row>
    <row r="11" spans="1:8" ht="15">
      <c r="A11" s="84" t="s">
        <v>267</v>
      </c>
      <c r="B11" s="91"/>
      <c r="C11" s="91"/>
      <c r="D11" s="270">
        <f t="shared" ref="D11:D40" si="0">B11+C11</f>
        <v>0</v>
      </c>
      <c r="E11" s="91"/>
      <c r="F11" s="91"/>
      <c r="G11" s="91"/>
    </row>
    <row r="12" spans="1:8" ht="15">
      <c r="A12" s="84" t="s">
        <v>268</v>
      </c>
      <c r="B12" s="91"/>
      <c r="C12" s="91"/>
      <c r="D12" s="270">
        <f t="shared" si="0"/>
        <v>0</v>
      </c>
      <c r="E12" s="91"/>
      <c r="F12" s="91"/>
      <c r="G12" s="91"/>
    </row>
    <row r="13" spans="1:8" ht="15">
      <c r="A13" s="84" t="s">
        <v>269</v>
      </c>
      <c r="B13" s="91"/>
      <c r="C13" s="91"/>
      <c r="D13" s="270">
        <f t="shared" si="0"/>
        <v>0</v>
      </c>
      <c r="E13" s="91"/>
      <c r="F13" s="91"/>
      <c r="G13" s="91"/>
    </row>
    <row r="14" spans="1:8" ht="15">
      <c r="A14" s="84" t="s">
        <v>270</v>
      </c>
      <c r="B14" s="318">
        <v>0</v>
      </c>
      <c r="C14" s="322">
        <v>51146.34</v>
      </c>
      <c r="D14" s="270">
        <f t="shared" si="0"/>
        <v>51146.34</v>
      </c>
      <c r="E14" s="267">
        <v>51146.34</v>
      </c>
      <c r="F14" s="267">
        <v>51146.34</v>
      </c>
      <c r="G14" s="270">
        <f>IF(F14-D14&lt;0,0,D14-F14)</f>
        <v>0</v>
      </c>
    </row>
    <row r="15" spans="1:8" ht="15">
      <c r="A15" s="84" t="s">
        <v>271</v>
      </c>
      <c r="B15" s="91"/>
      <c r="C15" s="322"/>
      <c r="D15" s="270">
        <f t="shared" si="0"/>
        <v>0</v>
      </c>
      <c r="E15" s="267"/>
      <c r="F15" s="267"/>
      <c r="G15" s="91"/>
    </row>
    <row r="16" spans="1:8" ht="15">
      <c r="A16" s="84" t="s">
        <v>272</v>
      </c>
      <c r="B16" s="267">
        <v>840000</v>
      </c>
      <c r="C16" s="322">
        <v>0</v>
      </c>
      <c r="D16" s="318">
        <f t="shared" si="0"/>
        <v>840000</v>
      </c>
      <c r="E16" s="267">
        <v>204680.11000000002</v>
      </c>
      <c r="F16" s="267">
        <v>204680.11000000002</v>
      </c>
      <c r="G16" s="270">
        <f>IF(F16-D16&lt;0,0,D16-F16)</f>
        <v>0</v>
      </c>
      <c r="H16" s="64"/>
    </row>
    <row r="17" spans="1:9" ht="15">
      <c r="A17" s="84" t="s">
        <v>273</v>
      </c>
      <c r="B17" s="91"/>
      <c r="C17" s="91"/>
      <c r="D17" s="270">
        <f t="shared" si="0"/>
        <v>0</v>
      </c>
      <c r="E17" s="267"/>
      <c r="F17" s="267"/>
      <c r="G17" s="91"/>
      <c r="H17" s="64"/>
    </row>
    <row r="18" spans="1:9" ht="15">
      <c r="A18" s="85" t="s">
        <v>274</v>
      </c>
      <c r="B18" s="91"/>
      <c r="C18" s="91"/>
      <c r="D18" s="270">
        <f t="shared" si="0"/>
        <v>0</v>
      </c>
      <c r="E18" s="267"/>
      <c r="F18" s="267"/>
      <c r="G18" s="91"/>
      <c r="H18" s="64"/>
    </row>
    <row r="19" spans="1:9" ht="15">
      <c r="A19" s="85" t="s">
        <v>275</v>
      </c>
      <c r="B19" s="91"/>
      <c r="C19" s="91"/>
      <c r="D19" s="270">
        <f t="shared" si="0"/>
        <v>0</v>
      </c>
      <c r="E19" s="267"/>
      <c r="F19" s="267"/>
      <c r="G19" s="91"/>
      <c r="H19" s="64"/>
    </row>
    <row r="20" spans="1:9" ht="15">
      <c r="A20" s="85" t="s">
        <v>276</v>
      </c>
      <c r="B20" s="91"/>
      <c r="C20" s="91"/>
      <c r="D20" s="270">
        <f t="shared" si="0"/>
        <v>0</v>
      </c>
      <c r="E20" s="267"/>
      <c r="F20" s="267"/>
      <c r="G20" s="91"/>
      <c r="H20" s="64"/>
    </row>
    <row r="21" spans="1:9" ht="15">
      <c r="A21" s="85" t="s">
        <v>277</v>
      </c>
      <c r="B21" s="91"/>
      <c r="C21" s="91"/>
      <c r="D21" s="270">
        <f t="shared" si="0"/>
        <v>0</v>
      </c>
      <c r="E21" s="267"/>
      <c r="F21" s="267"/>
      <c r="G21" s="91"/>
      <c r="H21" s="64"/>
    </row>
    <row r="22" spans="1:9" ht="15">
      <c r="A22" s="85" t="s">
        <v>278</v>
      </c>
      <c r="B22" s="91"/>
      <c r="C22" s="91"/>
      <c r="D22" s="270">
        <f t="shared" si="0"/>
        <v>0</v>
      </c>
      <c r="E22" s="267"/>
      <c r="F22" s="267"/>
      <c r="G22" s="91"/>
      <c r="H22" s="64"/>
    </row>
    <row r="23" spans="1:9" ht="15">
      <c r="A23" s="85" t="s">
        <v>279</v>
      </c>
      <c r="B23" s="91"/>
      <c r="C23" s="91"/>
      <c r="D23" s="270">
        <f t="shared" si="0"/>
        <v>0</v>
      </c>
      <c r="E23" s="267"/>
      <c r="F23" s="267"/>
      <c r="G23" s="91"/>
      <c r="H23" s="64"/>
    </row>
    <row r="24" spans="1:9" ht="15">
      <c r="A24" s="85" t="s">
        <v>280</v>
      </c>
      <c r="B24" s="91"/>
      <c r="C24" s="91"/>
      <c r="D24" s="270">
        <f t="shared" si="0"/>
        <v>0</v>
      </c>
      <c r="E24" s="267"/>
      <c r="F24" s="267"/>
      <c r="G24" s="91"/>
      <c r="H24" s="64"/>
    </row>
    <row r="25" spans="1:9" ht="15">
      <c r="A25" s="85" t="s">
        <v>281</v>
      </c>
      <c r="B25" s="91"/>
      <c r="C25" s="91"/>
      <c r="D25" s="270">
        <f t="shared" si="0"/>
        <v>0</v>
      </c>
      <c r="E25" s="267"/>
      <c r="F25" s="267"/>
      <c r="G25" s="91"/>
      <c r="H25" s="64"/>
    </row>
    <row r="26" spans="1:9" ht="15">
      <c r="A26" s="85" t="s">
        <v>282</v>
      </c>
      <c r="B26" s="91"/>
      <c r="C26" s="91"/>
      <c r="D26" s="270">
        <f t="shared" si="0"/>
        <v>0</v>
      </c>
      <c r="E26" s="267"/>
      <c r="F26" s="267"/>
      <c r="G26" s="91"/>
      <c r="H26" s="64"/>
    </row>
    <row r="27" spans="1:9" ht="15">
      <c r="A27" s="85" t="s">
        <v>283</v>
      </c>
      <c r="B27" s="91"/>
      <c r="C27" s="91"/>
      <c r="D27" s="270">
        <f t="shared" si="0"/>
        <v>0</v>
      </c>
      <c r="E27" s="267"/>
      <c r="F27" s="267"/>
      <c r="G27" s="91"/>
      <c r="H27" s="64"/>
    </row>
    <row r="28" spans="1:9" ht="15">
      <c r="A28" s="85" t="s">
        <v>284</v>
      </c>
      <c r="B28" s="91"/>
      <c r="C28" s="91"/>
      <c r="D28" s="270">
        <f t="shared" si="0"/>
        <v>0</v>
      </c>
      <c r="E28" s="267"/>
      <c r="F28" s="267"/>
      <c r="G28" s="91"/>
      <c r="H28" s="64"/>
    </row>
    <row r="29" spans="1:9" ht="15">
      <c r="A29" s="84" t="s">
        <v>285</v>
      </c>
      <c r="B29" s="91"/>
      <c r="C29" s="91"/>
      <c r="D29" s="270">
        <f t="shared" si="0"/>
        <v>0</v>
      </c>
      <c r="E29" s="267"/>
      <c r="F29" s="267"/>
      <c r="G29" s="91"/>
      <c r="H29" s="65"/>
    </row>
    <row r="30" spans="1:9" ht="15">
      <c r="A30" s="85" t="s">
        <v>286</v>
      </c>
      <c r="B30" s="91"/>
      <c r="C30" s="91"/>
      <c r="D30" s="270">
        <f t="shared" si="0"/>
        <v>0</v>
      </c>
      <c r="E30" s="267"/>
      <c r="F30" s="267"/>
      <c r="G30" s="91"/>
      <c r="H30" s="64"/>
    </row>
    <row r="31" spans="1:9" ht="15">
      <c r="A31" s="85" t="s">
        <v>287</v>
      </c>
      <c r="B31" s="91"/>
      <c r="C31" s="91"/>
      <c r="D31" s="270">
        <f t="shared" si="0"/>
        <v>0</v>
      </c>
      <c r="E31" s="267"/>
      <c r="F31" s="267"/>
      <c r="G31" s="91"/>
      <c r="H31" s="64"/>
    </row>
    <row r="32" spans="1:9" ht="15">
      <c r="A32" s="85" t="s">
        <v>288</v>
      </c>
      <c r="B32" s="91"/>
      <c r="C32" s="91"/>
      <c r="D32" s="270">
        <f t="shared" si="0"/>
        <v>0</v>
      </c>
      <c r="E32" s="267"/>
      <c r="F32" s="267"/>
      <c r="G32" s="91"/>
      <c r="H32" s="64"/>
      <c r="I32" s="64"/>
    </row>
    <row r="33" spans="1:9" ht="15">
      <c r="A33" s="85" t="s">
        <v>289</v>
      </c>
      <c r="B33" s="91"/>
      <c r="C33" s="91"/>
      <c r="D33" s="270">
        <f t="shared" si="0"/>
        <v>0</v>
      </c>
      <c r="E33" s="267"/>
      <c r="F33" s="267"/>
      <c r="G33" s="91"/>
      <c r="H33" s="64"/>
      <c r="I33" s="64"/>
    </row>
    <row r="34" spans="1:9" ht="15">
      <c r="A34" s="85" t="s">
        <v>290</v>
      </c>
      <c r="B34" s="91"/>
      <c r="C34" s="266"/>
      <c r="D34" s="270">
        <f t="shared" si="0"/>
        <v>0</v>
      </c>
      <c r="E34" s="267"/>
      <c r="F34" s="267"/>
      <c r="G34" s="91"/>
      <c r="H34" s="64"/>
      <c r="I34" s="64"/>
    </row>
    <row r="35" spans="1:9" ht="15">
      <c r="A35" s="84" t="s">
        <v>291</v>
      </c>
      <c r="B35" s="266">
        <v>9283612</v>
      </c>
      <c r="C35" s="270">
        <v>0</v>
      </c>
      <c r="D35" s="318">
        <f t="shared" si="0"/>
        <v>9283612</v>
      </c>
      <c r="E35" s="267">
        <v>1045838</v>
      </c>
      <c r="F35" s="267">
        <v>1045838</v>
      </c>
      <c r="G35" s="267">
        <f>IF(F35-D35&lt;0,0,D35-F35)</f>
        <v>0</v>
      </c>
      <c r="H35" s="64"/>
      <c r="I35" s="64"/>
    </row>
    <row r="36" spans="1:9" ht="15">
      <c r="A36" s="84" t="s">
        <v>292</v>
      </c>
      <c r="B36" s="91"/>
      <c r="C36" s="91"/>
      <c r="D36" s="270">
        <f t="shared" si="0"/>
        <v>0</v>
      </c>
      <c r="E36" s="267"/>
      <c r="F36" s="267"/>
      <c r="G36" s="91"/>
      <c r="H36" s="64"/>
      <c r="I36" s="64"/>
    </row>
    <row r="37" spans="1:9" ht="15">
      <c r="A37" s="85" t="s">
        <v>293</v>
      </c>
      <c r="B37" s="91"/>
      <c r="C37" s="91"/>
      <c r="D37" s="270">
        <f t="shared" si="0"/>
        <v>0</v>
      </c>
      <c r="E37" s="267"/>
      <c r="F37" s="267"/>
      <c r="G37" s="91"/>
      <c r="H37" s="64"/>
      <c r="I37" s="64"/>
    </row>
    <row r="38" spans="1:9" ht="15">
      <c r="A38" s="84" t="s">
        <v>294</v>
      </c>
      <c r="B38" s="91"/>
      <c r="C38" s="91"/>
      <c r="D38" s="270">
        <f t="shared" si="0"/>
        <v>0</v>
      </c>
      <c r="E38" s="267"/>
      <c r="F38" s="267"/>
      <c r="G38" s="91"/>
      <c r="H38" s="64"/>
      <c r="I38" s="64"/>
    </row>
    <row r="39" spans="1:9" ht="15">
      <c r="A39" s="85" t="s">
        <v>295</v>
      </c>
      <c r="B39" s="91"/>
      <c r="C39" s="91"/>
      <c r="D39" s="270">
        <f t="shared" si="0"/>
        <v>0</v>
      </c>
      <c r="E39" s="267"/>
      <c r="F39" s="267"/>
      <c r="G39" s="91"/>
      <c r="H39" s="64"/>
      <c r="I39" s="64"/>
    </row>
    <row r="40" spans="1:9" ht="15">
      <c r="A40" s="85" t="s">
        <v>296</v>
      </c>
      <c r="B40" s="91"/>
      <c r="C40" s="91"/>
      <c r="D40" s="270">
        <f t="shared" si="0"/>
        <v>0</v>
      </c>
      <c r="E40" s="91"/>
      <c r="F40" s="267"/>
      <c r="G40" s="91"/>
      <c r="H40" s="64"/>
      <c r="I40" s="64"/>
    </row>
    <row r="41" spans="1:9" ht="15">
      <c r="A41" s="86" t="s">
        <v>297</v>
      </c>
      <c r="B41" s="268">
        <f>+B35+B29+B17+B16+B15+B14+B13+B12+B11+B10</f>
        <v>10123612</v>
      </c>
      <c r="C41" s="268">
        <f t="shared" ref="C41:F41" si="1">+C35+C29+C17+C16+C15+C14+C13+C12+C11+C10</f>
        <v>51146.34</v>
      </c>
      <c r="D41" s="268">
        <f t="shared" si="1"/>
        <v>10174758.34</v>
      </c>
      <c r="E41" s="268">
        <f t="shared" si="1"/>
        <v>1301664.4500000002</v>
      </c>
      <c r="F41" s="268">
        <f t="shared" si="1"/>
        <v>1301664.4500000002</v>
      </c>
      <c r="G41" s="268">
        <f>IF(F41-D41&lt;0,0,D41-F41)</f>
        <v>0</v>
      </c>
      <c r="H41" s="64"/>
      <c r="I41" s="65"/>
    </row>
    <row r="42" spans="1:9" ht="15">
      <c r="A42" s="86" t="s">
        <v>298</v>
      </c>
      <c r="B42" s="178"/>
      <c r="C42" s="178"/>
      <c r="D42" s="178"/>
      <c r="E42" s="178"/>
      <c r="F42" s="178"/>
      <c r="G42" s="178"/>
      <c r="H42" s="64"/>
      <c r="I42" s="64"/>
    </row>
    <row r="43" spans="1:9" ht="15.75" customHeight="1">
      <c r="A43" s="86" t="s">
        <v>299</v>
      </c>
      <c r="B43" s="92"/>
      <c r="C43" s="92"/>
      <c r="D43" s="92"/>
      <c r="E43" s="92"/>
      <c r="F43" s="92"/>
      <c r="G43" s="92"/>
      <c r="H43" s="64"/>
      <c r="I43" s="64"/>
    </row>
    <row r="44" spans="1:9" ht="15">
      <c r="A44" s="84" t="s">
        <v>300</v>
      </c>
      <c r="B44" s="91"/>
      <c r="C44" s="91"/>
      <c r="D44" s="91"/>
      <c r="E44" s="91"/>
      <c r="F44" s="91"/>
      <c r="G44" s="91"/>
      <c r="H44" s="64"/>
      <c r="I44" s="64"/>
    </row>
    <row r="45" spans="1:9" ht="15">
      <c r="A45" s="85" t="s">
        <v>301</v>
      </c>
      <c r="B45" s="91"/>
      <c r="C45" s="91"/>
      <c r="D45" s="91"/>
      <c r="E45" s="91"/>
      <c r="F45" s="91"/>
      <c r="G45" s="91"/>
      <c r="H45" s="64"/>
      <c r="I45" s="64"/>
    </row>
    <row r="46" spans="1:9" ht="15">
      <c r="A46" s="85" t="s">
        <v>302</v>
      </c>
      <c r="B46" s="91"/>
      <c r="C46" s="91"/>
      <c r="D46" s="91"/>
      <c r="E46" s="91"/>
      <c r="F46" s="91"/>
      <c r="G46" s="91"/>
      <c r="H46" s="64"/>
      <c r="I46" s="64"/>
    </row>
    <row r="47" spans="1:9" ht="15">
      <c r="A47" s="85" t="s">
        <v>303</v>
      </c>
      <c r="B47" s="91"/>
      <c r="C47" s="91"/>
      <c r="D47" s="91"/>
      <c r="E47" s="91"/>
      <c r="F47" s="91"/>
      <c r="G47" s="91"/>
      <c r="H47" s="64"/>
      <c r="I47" s="64"/>
    </row>
    <row r="48" spans="1:9" ht="30">
      <c r="A48" s="87" t="s">
        <v>304</v>
      </c>
      <c r="B48" s="91"/>
      <c r="C48" s="91"/>
      <c r="D48" s="91"/>
      <c r="E48" s="91"/>
      <c r="F48" s="91"/>
      <c r="G48" s="91"/>
      <c r="H48" s="64"/>
      <c r="I48" s="64"/>
    </row>
    <row r="49" spans="1:9" ht="15">
      <c r="A49" s="85" t="s">
        <v>305</v>
      </c>
      <c r="B49" s="91"/>
      <c r="C49" s="91"/>
      <c r="D49" s="91"/>
      <c r="E49" s="91"/>
      <c r="F49" s="91"/>
      <c r="G49" s="91"/>
      <c r="H49" s="64"/>
      <c r="I49" s="64"/>
    </row>
    <row r="50" spans="1:9" ht="15">
      <c r="A50" s="85" t="s">
        <v>306</v>
      </c>
      <c r="B50" s="91"/>
      <c r="C50" s="91"/>
      <c r="D50" s="91"/>
      <c r="E50" s="91"/>
      <c r="F50" s="91"/>
      <c r="G50" s="91"/>
      <c r="H50" s="64"/>
      <c r="I50" s="64"/>
    </row>
    <row r="51" spans="1:9" ht="15">
      <c r="A51" s="85" t="s">
        <v>307</v>
      </c>
      <c r="B51" s="91"/>
      <c r="C51" s="91"/>
      <c r="D51" s="91"/>
      <c r="E51" s="91"/>
      <c r="F51" s="91"/>
      <c r="G51" s="91"/>
      <c r="H51" s="64"/>
      <c r="I51" s="64"/>
    </row>
    <row r="52" spans="1:9" ht="15">
      <c r="A52" s="85" t="s">
        <v>308</v>
      </c>
      <c r="B52" s="91"/>
      <c r="C52" s="91"/>
      <c r="D52" s="91"/>
      <c r="E52" s="91"/>
      <c r="F52" s="91"/>
      <c r="G52" s="91"/>
      <c r="H52" s="64"/>
      <c r="I52" s="64"/>
    </row>
    <row r="53" spans="1:9" ht="15">
      <c r="A53" s="84" t="s">
        <v>309</v>
      </c>
      <c r="B53" s="91"/>
      <c r="C53" s="91"/>
      <c r="D53" s="91"/>
      <c r="E53" s="91"/>
      <c r="F53" s="91"/>
      <c r="G53" s="91"/>
      <c r="H53" s="64"/>
      <c r="I53" s="64"/>
    </row>
    <row r="54" spans="1:9" ht="15">
      <c r="A54" s="85" t="s">
        <v>310</v>
      </c>
      <c r="B54" s="91"/>
      <c r="C54" s="91"/>
      <c r="D54" s="91"/>
      <c r="E54" s="91"/>
      <c r="F54" s="91"/>
      <c r="G54" s="91"/>
      <c r="H54" s="64"/>
      <c r="I54" s="64"/>
    </row>
    <row r="55" spans="1:9" ht="15">
      <c r="A55" s="85" t="s">
        <v>311</v>
      </c>
      <c r="B55" s="91"/>
      <c r="C55" s="91"/>
      <c r="D55" s="91"/>
      <c r="E55" s="91"/>
      <c r="F55" s="91"/>
      <c r="G55" s="91"/>
      <c r="H55" s="64"/>
      <c r="I55" s="64"/>
    </row>
    <row r="56" spans="1:9" ht="15">
      <c r="A56" s="85" t="s">
        <v>312</v>
      </c>
      <c r="B56" s="91"/>
      <c r="C56" s="91"/>
      <c r="D56" s="91"/>
      <c r="E56" s="91"/>
      <c r="F56" s="91"/>
      <c r="G56" s="91"/>
      <c r="H56" s="64"/>
      <c r="I56" s="64"/>
    </row>
    <row r="57" spans="1:9" ht="15">
      <c r="A57" s="85" t="s">
        <v>313</v>
      </c>
      <c r="B57" s="91"/>
      <c r="C57" s="91"/>
      <c r="D57" s="91"/>
      <c r="E57" s="91"/>
      <c r="F57" s="91"/>
      <c r="G57" s="91"/>
      <c r="H57" s="64"/>
      <c r="I57" s="64"/>
    </row>
    <row r="58" spans="1:9" ht="15">
      <c r="A58" s="84" t="s">
        <v>314</v>
      </c>
      <c r="B58" s="91"/>
      <c r="C58" s="91"/>
      <c r="D58" s="91"/>
      <c r="E58" s="91"/>
      <c r="F58" s="91"/>
      <c r="G58" s="91"/>
      <c r="H58" s="64"/>
      <c r="I58" s="64"/>
    </row>
    <row r="59" spans="1:9" ht="15">
      <c r="A59" s="85" t="s">
        <v>315</v>
      </c>
      <c r="B59" s="91"/>
      <c r="C59" s="91"/>
      <c r="D59" s="91"/>
      <c r="E59" s="91"/>
      <c r="F59" s="91"/>
      <c r="G59" s="91"/>
      <c r="H59" s="64"/>
      <c r="I59" s="64"/>
    </row>
    <row r="60" spans="1:9" ht="15">
      <c r="A60" s="85" t="s">
        <v>316</v>
      </c>
      <c r="B60" s="91"/>
      <c r="C60" s="91"/>
      <c r="D60" s="91"/>
      <c r="E60" s="91"/>
      <c r="F60" s="91"/>
      <c r="G60" s="91"/>
      <c r="H60" s="64"/>
      <c r="I60" s="64"/>
    </row>
    <row r="61" spans="1:9" ht="15">
      <c r="A61" s="84" t="s">
        <v>317</v>
      </c>
      <c r="B61" s="269">
        <v>9283612</v>
      </c>
      <c r="C61" s="270">
        <v>0</v>
      </c>
      <c r="D61" s="270">
        <f>B61+C61</f>
        <v>9283612</v>
      </c>
      <c r="E61" s="270">
        <v>1492286</v>
      </c>
      <c r="F61" s="270">
        <v>1492286</v>
      </c>
      <c r="G61" s="319">
        <f>IF(F61-D61&lt;0,0,D61-F61)</f>
        <v>0</v>
      </c>
      <c r="H61" s="64"/>
      <c r="I61" s="64"/>
    </row>
    <row r="62" spans="1:9" ht="15">
      <c r="A62" s="84" t="s">
        <v>318</v>
      </c>
      <c r="B62" s="91"/>
      <c r="C62" s="91"/>
      <c r="D62" s="91"/>
      <c r="E62" s="91"/>
      <c r="F62" s="91"/>
      <c r="G62" s="91"/>
      <c r="H62" s="64"/>
      <c r="I62" s="64"/>
    </row>
    <row r="63" spans="1:9" ht="15">
      <c r="A63" s="86" t="s">
        <v>319</v>
      </c>
      <c r="B63" s="268">
        <f>B61+B53+B44+B58+B62</f>
        <v>9283612</v>
      </c>
      <c r="C63" s="268">
        <f t="shared" ref="C63:F63" si="2">C61+C53+C44+C58+C62</f>
        <v>0</v>
      </c>
      <c r="D63" s="268">
        <f t="shared" si="2"/>
        <v>9283612</v>
      </c>
      <c r="E63" s="268">
        <f t="shared" si="2"/>
        <v>1492286</v>
      </c>
      <c r="F63" s="268">
        <f t="shared" si="2"/>
        <v>1492286</v>
      </c>
      <c r="G63" s="268">
        <f>IF(F63-D63&lt;0,0,D63-F63)</f>
        <v>0</v>
      </c>
      <c r="H63" s="64"/>
      <c r="I63" s="65"/>
    </row>
    <row r="64" spans="1:9" ht="15">
      <c r="A64" s="86" t="s">
        <v>320</v>
      </c>
      <c r="B64" s="92"/>
      <c r="C64" s="92"/>
      <c r="D64" s="92"/>
      <c r="E64" s="92"/>
      <c r="F64" s="92"/>
      <c r="G64" s="92"/>
      <c r="H64" s="64"/>
      <c r="I64" s="65"/>
    </row>
    <row r="65" spans="1:9" ht="15">
      <c r="A65" s="84" t="s">
        <v>321</v>
      </c>
      <c r="B65" s="93"/>
      <c r="C65" s="93"/>
      <c r="D65" s="93"/>
      <c r="E65" s="93"/>
      <c r="F65" s="93"/>
      <c r="G65" s="93"/>
      <c r="H65" s="64"/>
      <c r="I65" s="331">
        <f>F41+F63</f>
        <v>2793950.45</v>
      </c>
    </row>
    <row r="66" spans="1:9" ht="15">
      <c r="A66" s="86" t="s">
        <v>322</v>
      </c>
      <c r="B66" s="268">
        <f>B64+B63+B41</f>
        <v>19407224</v>
      </c>
      <c r="C66" s="268">
        <f t="shared" ref="C66:F66" si="3">C64+C63+C41</f>
        <v>51146.34</v>
      </c>
      <c r="D66" s="268">
        <f t="shared" si="3"/>
        <v>19458370.34</v>
      </c>
      <c r="E66" s="268">
        <f t="shared" si="3"/>
        <v>2793950.45</v>
      </c>
      <c r="F66" s="268">
        <f t="shared" si="3"/>
        <v>2793950.45</v>
      </c>
      <c r="G66" s="268">
        <f>IF(F66-D66&lt;0,0,D66-F66)</f>
        <v>0</v>
      </c>
      <c r="H66" s="64"/>
      <c r="I66" s="65"/>
    </row>
    <row r="67" spans="1:9" ht="15">
      <c r="A67" s="88" t="s">
        <v>323</v>
      </c>
      <c r="B67" s="91"/>
      <c r="C67" s="91"/>
      <c r="D67" s="91"/>
      <c r="E67" s="91"/>
      <c r="F67" s="91"/>
      <c r="G67" s="91"/>
      <c r="H67" s="64"/>
      <c r="I67" s="65"/>
    </row>
    <row r="68" spans="1:9" ht="15">
      <c r="A68" s="86" t="s">
        <v>324</v>
      </c>
      <c r="B68" s="92"/>
      <c r="C68" s="92"/>
      <c r="D68" s="92"/>
      <c r="E68" s="92"/>
      <c r="F68" s="92"/>
      <c r="G68" s="92"/>
      <c r="H68" s="64"/>
      <c r="I68" s="64"/>
    </row>
    <row r="69" spans="1:9" ht="15">
      <c r="A69" s="86" t="s">
        <v>325</v>
      </c>
      <c r="B69" s="92"/>
      <c r="C69" s="92"/>
      <c r="D69" s="92"/>
      <c r="E69" s="92"/>
      <c r="F69" s="92"/>
      <c r="G69" s="92"/>
      <c r="H69" s="64"/>
      <c r="I69" s="64"/>
    </row>
    <row r="70" spans="1:9" ht="15">
      <c r="A70" s="89" t="s">
        <v>326</v>
      </c>
      <c r="B70" s="94"/>
      <c r="C70" s="94"/>
      <c r="D70" s="94"/>
      <c r="E70" s="94"/>
      <c r="F70" s="94"/>
      <c r="G70" s="94"/>
      <c r="H70" s="64"/>
      <c r="I70" s="64"/>
    </row>
    <row r="71" spans="1:9" ht="29.25" customHeight="1">
      <c r="A71" s="400" t="s">
        <v>327</v>
      </c>
      <c r="B71" s="400"/>
      <c r="C71" s="400"/>
      <c r="D71" s="400"/>
      <c r="E71" s="400"/>
      <c r="F71" s="400"/>
      <c r="G71" s="400"/>
      <c r="H71" s="64"/>
      <c r="I71" s="64"/>
    </row>
    <row r="72" spans="1:9" ht="15">
      <c r="A72" s="401" t="s">
        <v>519</v>
      </c>
      <c r="B72" s="400"/>
      <c r="C72" s="400"/>
      <c r="D72" s="400"/>
      <c r="E72" s="400"/>
      <c r="F72" s="400"/>
      <c r="G72" s="400"/>
    </row>
    <row r="73" spans="1:9" ht="27.75" customHeight="1">
      <c r="A73" s="399" t="s">
        <v>521</v>
      </c>
      <c r="B73" s="400"/>
      <c r="C73" s="400"/>
      <c r="D73" s="400"/>
      <c r="E73" s="400"/>
      <c r="F73" s="400"/>
      <c r="G73" s="400"/>
    </row>
    <row r="74" spans="1:9">
      <c r="E74" s="320">
        <v>10479987.35</v>
      </c>
    </row>
    <row r="75" spans="1:9">
      <c r="B75" s="320">
        <v>19221262</v>
      </c>
      <c r="C75" s="320">
        <v>-3086034.4399999995</v>
      </c>
      <c r="D75" s="320">
        <v>16135227.559999999</v>
      </c>
      <c r="E75" s="320">
        <v>16135227.560000001</v>
      </c>
      <c r="F75" s="320">
        <v>16088310.560999999</v>
      </c>
      <c r="G75" s="332">
        <f>E75-F75</f>
        <v>46916.999000001699</v>
      </c>
    </row>
    <row r="76" spans="1:9">
      <c r="B76" s="320"/>
      <c r="C76" s="320"/>
      <c r="D76" s="320"/>
      <c r="E76" s="321">
        <f>E74-E66</f>
        <v>7686036.8999999994</v>
      </c>
      <c r="F76" s="320"/>
      <c r="G76" s="332"/>
    </row>
    <row r="77" spans="1:9">
      <c r="B77" s="321">
        <f>B75-B66</f>
        <v>-185962</v>
      </c>
      <c r="C77" s="321">
        <f t="shared" ref="C77:F77" si="4">C75-C66</f>
        <v>-3137180.7799999993</v>
      </c>
      <c r="D77" s="321">
        <f t="shared" si="4"/>
        <v>-3323142.7800000012</v>
      </c>
      <c r="E77" s="321">
        <f t="shared" si="4"/>
        <v>13341277.109999999</v>
      </c>
      <c r="F77" s="321">
        <f t="shared" si="4"/>
        <v>13294360.110999998</v>
      </c>
      <c r="G77" s="332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topLeftCell="B1" zoomScale="110" zoomScaleNormal="110" workbookViewId="0">
      <selection activeCell="E20" sqref="E20"/>
    </sheetView>
  </sheetViews>
  <sheetFormatPr baseColWidth="10" defaultRowHeight="12.75"/>
  <cols>
    <col min="1" max="1" width="1.85546875" customWidth="1"/>
    <col min="2" max="2" width="6.7109375" customWidth="1"/>
    <col min="3" max="3" width="45.5703125" customWidth="1"/>
    <col min="4" max="9" width="17.7109375" customWidth="1"/>
  </cols>
  <sheetData>
    <row r="1" spans="1:11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1" ht="15">
      <c r="A2" s="45"/>
      <c r="B2" s="416" t="s">
        <v>525</v>
      </c>
      <c r="C2" s="417"/>
      <c r="D2" s="417"/>
      <c r="E2" s="417"/>
      <c r="F2" s="417"/>
      <c r="G2" s="417"/>
      <c r="H2" s="417"/>
      <c r="I2" s="418"/>
    </row>
    <row r="3" spans="1:11" ht="15">
      <c r="A3" s="45"/>
      <c r="B3" s="419" t="s">
        <v>366</v>
      </c>
      <c r="C3" s="420"/>
      <c r="D3" s="420"/>
      <c r="E3" s="420"/>
      <c r="F3" s="420"/>
      <c r="G3" s="420"/>
      <c r="H3" s="420"/>
      <c r="I3" s="421"/>
    </row>
    <row r="4" spans="1:11" ht="15">
      <c r="A4" s="45"/>
      <c r="B4" s="422" t="s">
        <v>367</v>
      </c>
      <c r="C4" s="423"/>
      <c r="D4" s="423"/>
      <c r="E4" s="423"/>
      <c r="F4" s="423"/>
      <c r="G4" s="423"/>
      <c r="H4" s="423"/>
      <c r="I4" s="424"/>
    </row>
    <row r="5" spans="1:11" ht="15">
      <c r="A5" s="45"/>
      <c r="B5" s="425" t="s">
        <v>537</v>
      </c>
      <c r="C5" s="426"/>
      <c r="D5" s="426"/>
      <c r="E5" s="426"/>
      <c r="F5" s="426"/>
      <c r="G5" s="426"/>
      <c r="H5" s="426"/>
      <c r="I5" s="427"/>
    </row>
    <row r="6" spans="1:11" s="131" customFormat="1" ht="7.5" customHeight="1">
      <c r="A6" s="150"/>
      <c r="B6" s="151"/>
      <c r="C6" s="151"/>
      <c r="D6" s="151"/>
      <c r="E6" s="151"/>
      <c r="F6" s="151"/>
      <c r="G6" s="151"/>
      <c r="H6" s="151"/>
      <c r="I6" s="151"/>
    </row>
    <row r="7" spans="1:11" ht="15">
      <c r="A7" s="45"/>
      <c r="B7" s="428" t="s">
        <v>128</v>
      </c>
      <c r="C7" s="429"/>
      <c r="D7" s="434"/>
      <c r="E7" s="434"/>
      <c r="F7" s="434"/>
      <c r="G7" s="434"/>
      <c r="H7" s="435"/>
      <c r="I7" s="436" t="s">
        <v>149</v>
      </c>
    </row>
    <row r="8" spans="1:11" ht="30">
      <c r="A8" s="45"/>
      <c r="B8" s="430"/>
      <c r="C8" s="431"/>
      <c r="D8" s="181" t="s">
        <v>150</v>
      </c>
      <c r="E8" s="182" t="s">
        <v>151</v>
      </c>
      <c r="F8" s="181" t="s">
        <v>152</v>
      </c>
      <c r="G8" s="181" t="s">
        <v>153</v>
      </c>
      <c r="H8" s="181" t="s">
        <v>154</v>
      </c>
      <c r="I8" s="437"/>
    </row>
    <row r="9" spans="1:11" ht="15">
      <c r="A9" s="45"/>
      <c r="B9" s="432"/>
      <c r="C9" s="433"/>
      <c r="D9" s="181">
        <v>1</v>
      </c>
      <c r="E9" s="182">
        <v>2</v>
      </c>
      <c r="F9" s="181" t="s">
        <v>155</v>
      </c>
      <c r="G9" s="181">
        <v>4</v>
      </c>
      <c r="H9" s="181">
        <v>5</v>
      </c>
      <c r="I9" s="183" t="s">
        <v>156</v>
      </c>
    </row>
    <row r="10" spans="1:11" ht="15">
      <c r="A10" s="46"/>
      <c r="B10" s="47" t="s">
        <v>222</v>
      </c>
      <c r="C10" s="48"/>
      <c r="D10" s="49">
        <f>+D11+D19+D29+D39+D49+D59+D63+D71+D75</f>
        <v>10123612</v>
      </c>
      <c r="E10" s="49">
        <f t="shared" ref="E10:I10" si="0">+E11+E19+E29+E39+E49+E59+E63+E71+E75</f>
        <v>51146.34</v>
      </c>
      <c r="F10" s="49">
        <f t="shared" si="0"/>
        <v>10174758.34</v>
      </c>
      <c r="G10" s="49">
        <f t="shared" si="0"/>
        <v>2343705.73</v>
      </c>
      <c r="H10" s="49">
        <f t="shared" si="0"/>
        <v>2343705.73</v>
      </c>
      <c r="I10" s="49">
        <f t="shared" si="0"/>
        <v>7831052.6100000003</v>
      </c>
      <c r="K10" s="69">
        <f>G10-H10</f>
        <v>0</v>
      </c>
    </row>
    <row r="11" spans="1:11" ht="15">
      <c r="A11" s="50"/>
      <c r="B11" s="51" t="s">
        <v>221</v>
      </c>
      <c r="C11" s="52"/>
      <c r="D11" s="53">
        <f>SUM(D12:D18)</f>
        <v>2884776</v>
      </c>
      <c r="E11" s="53">
        <f t="shared" ref="E11:I11" si="1">SUM(E12:E18)</f>
        <v>0</v>
      </c>
      <c r="F11" s="53">
        <f t="shared" si="1"/>
        <v>2884776</v>
      </c>
      <c r="G11" s="53">
        <f t="shared" si="1"/>
        <v>2121742.92</v>
      </c>
      <c r="H11" s="53">
        <f t="shared" si="1"/>
        <v>2121742.92</v>
      </c>
      <c r="I11" s="53">
        <f t="shared" si="1"/>
        <v>763033.08000000007</v>
      </c>
    </row>
    <row r="12" spans="1:11" ht="15">
      <c r="A12" s="45"/>
      <c r="B12" s="62" t="s">
        <v>6</v>
      </c>
      <c r="C12" s="54" t="s">
        <v>157</v>
      </c>
      <c r="D12" s="78">
        <v>2153675</v>
      </c>
      <c r="E12" s="78">
        <v>0</v>
      </c>
      <c r="F12" s="78">
        <f>D12+E12</f>
        <v>2153675</v>
      </c>
      <c r="G12" s="78">
        <v>1943514.38</v>
      </c>
      <c r="H12" s="78">
        <v>1943514.38</v>
      </c>
      <c r="I12" s="285">
        <f>F12-G12</f>
        <v>210160.62000000011</v>
      </c>
    </row>
    <row r="13" spans="1:11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5">
        <f t="shared" ref="I13:I18" si="3">F13-G13</f>
        <v>0</v>
      </c>
    </row>
    <row r="14" spans="1:11" ht="15">
      <c r="A14" s="45"/>
      <c r="B14" s="62" t="s">
        <v>8</v>
      </c>
      <c r="C14" s="54" t="s">
        <v>159</v>
      </c>
      <c r="D14" s="78">
        <v>256100</v>
      </c>
      <c r="E14" s="78">
        <v>0</v>
      </c>
      <c r="F14" s="78">
        <f>D14+E14</f>
        <v>256100</v>
      </c>
      <c r="G14" s="78">
        <v>1585.5</v>
      </c>
      <c r="H14" s="78">
        <v>1585.5</v>
      </c>
      <c r="I14" s="285">
        <f t="shared" si="3"/>
        <v>254514.5</v>
      </c>
    </row>
    <row r="15" spans="1:11" ht="15">
      <c r="A15" s="45"/>
      <c r="B15" s="62" t="s">
        <v>9</v>
      </c>
      <c r="C15" s="54" t="s">
        <v>160</v>
      </c>
      <c r="D15" s="78">
        <v>250000</v>
      </c>
      <c r="E15" s="78"/>
      <c r="F15" s="78">
        <f t="shared" si="2"/>
        <v>250000</v>
      </c>
      <c r="G15" s="328">
        <v>477</v>
      </c>
      <c r="H15" s="328">
        <v>477</v>
      </c>
      <c r="I15" s="285">
        <f t="shared" si="3"/>
        <v>249523</v>
      </c>
    </row>
    <row r="16" spans="1:11" ht="15">
      <c r="A16" s="45"/>
      <c r="B16" s="62" t="s">
        <v>10</v>
      </c>
      <c r="C16" s="54" t="s">
        <v>161</v>
      </c>
      <c r="D16" s="78">
        <v>225001</v>
      </c>
      <c r="E16" s="78">
        <v>0</v>
      </c>
      <c r="F16" s="78">
        <f t="shared" si="2"/>
        <v>225001</v>
      </c>
      <c r="G16" s="78">
        <v>176166.04</v>
      </c>
      <c r="H16" s="78">
        <v>176166.04</v>
      </c>
      <c r="I16" s="285">
        <f t="shared" si="3"/>
        <v>48834.959999999992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>D17+E17</f>
        <v>0</v>
      </c>
      <c r="G17" s="78"/>
      <c r="H17" s="78"/>
      <c r="I17" s="285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5">
        <f t="shared" si="3"/>
        <v>0</v>
      </c>
    </row>
    <row r="19" spans="1:11" ht="15">
      <c r="A19" s="50"/>
      <c r="B19" s="55" t="s">
        <v>229</v>
      </c>
      <c r="C19" s="56"/>
      <c r="D19" s="163">
        <f>SUM(D20:D28)</f>
        <v>691370</v>
      </c>
      <c r="E19" s="163">
        <f t="shared" ref="E19:I19" si="4">SUM(E20:E28)</f>
        <v>0</v>
      </c>
      <c r="F19" s="163">
        <f t="shared" si="4"/>
        <v>691370</v>
      </c>
      <c r="G19" s="163">
        <f t="shared" si="4"/>
        <v>50671.040000000008</v>
      </c>
      <c r="H19" s="163">
        <f t="shared" si="4"/>
        <v>50671.040000000008</v>
      </c>
      <c r="I19" s="163">
        <f t="shared" si="4"/>
        <v>640698.96</v>
      </c>
    </row>
    <row r="20" spans="1:11" ht="15">
      <c r="A20" s="45"/>
      <c r="B20" s="62" t="s">
        <v>13</v>
      </c>
      <c r="C20" s="54" t="s">
        <v>164</v>
      </c>
      <c r="D20" s="78">
        <v>248500</v>
      </c>
      <c r="E20" s="78">
        <v>0</v>
      </c>
      <c r="F20" s="78">
        <f>D20+E20</f>
        <v>248500</v>
      </c>
      <c r="G20" s="78">
        <v>22519.279999999999</v>
      </c>
      <c r="H20" s="78">
        <v>22519.279999999999</v>
      </c>
      <c r="I20" s="285">
        <f>F20-G20</f>
        <v>225980.72</v>
      </c>
      <c r="K20" s="334">
        <v>108216.92400000006</v>
      </c>
    </row>
    <row r="21" spans="1:11" ht="15">
      <c r="A21" s="45"/>
      <c r="B21" s="62" t="s">
        <v>14</v>
      </c>
      <c r="C21" s="54" t="s">
        <v>165</v>
      </c>
      <c r="D21" s="78">
        <v>62000</v>
      </c>
      <c r="E21" s="78">
        <v>0</v>
      </c>
      <c r="F21" s="78">
        <f t="shared" ref="F21:F28" si="5">D21+E21</f>
        <v>62000</v>
      </c>
      <c r="G21" s="78">
        <v>19549.38</v>
      </c>
      <c r="H21" s="78">
        <v>19549.38</v>
      </c>
      <c r="I21" s="285">
        <f t="shared" ref="I21:I28" si="6">F21-G21</f>
        <v>42450.619999999995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si="5"/>
        <v>0</v>
      </c>
      <c r="G22" s="78"/>
      <c r="H22" s="78"/>
      <c r="I22" s="285">
        <f t="shared" si="6"/>
        <v>0</v>
      </c>
    </row>
    <row r="23" spans="1:11" ht="15">
      <c r="A23" s="45"/>
      <c r="B23" s="62" t="s">
        <v>16</v>
      </c>
      <c r="C23" s="54" t="s">
        <v>167</v>
      </c>
      <c r="D23" s="78">
        <v>50000</v>
      </c>
      <c r="E23" s="78">
        <v>0</v>
      </c>
      <c r="F23" s="78">
        <f t="shared" si="5"/>
        <v>50000</v>
      </c>
      <c r="G23" s="78">
        <v>240.01</v>
      </c>
      <c r="H23" s="78">
        <v>240.01</v>
      </c>
      <c r="I23" s="285">
        <f t="shared" si="6"/>
        <v>49759.99</v>
      </c>
    </row>
    <row r="24" spans="1:11" ht="15">
      <c r="A24" s="45"/>
      <c r="B24" s="62" t="s">
        <v>17</v>
      </c>
      <c r="C24" s="54" t="s">
        <v>168</v>
      </c>
      <c r="D24" s="78">
        <v>35000</v>
      </c>
      <c r="E24" s="78">
        <v>0</v>
      </c>
      <c r="F24" s="78">
        <f t="shared" si="5"/>
        <v>35000</v>
      </c>
      <c r="G24" s="78">
        <v>727.16</v>
      </c>
      <c r="H24" s="78">
        <v>727.16</v>
      </c>
      <c r="I24" s="285">
        <f t="shared" si="6"/>
        <v>34272.839999999997</v>
      </c>
    </row>
    <row r="25" spans="1:11" ht="15">
      <c r="A25" s="45"/>
      <c r="B25" s="62" t="s">
        <v>18</v>
      </c>
      <c r="C25" s="54" t="s">
        <v>169</v>
      </c>
      <c r="D25" s="78">
        <v>190000</v>
      </c>
      <c r="E25" s="78">
        <v>0</v>
      </c>
      <c r="F25" s="78">
        <f t="shared" si="5"/>
        <v>190000</v>
      </c>
      <c r="G25" s="78">
        <v>3485.21</v>
      </c>
      <c r="H25" s="78">
        <v>3485.21</v>
      </c>
      <c r="I25" s="285">
        <f t="shared" si="6"/>
        <v>186514.79</v>
      </c>
    </row>
    <row r="26" spans="1:11" ht="15">
      <c r="A26" s="45"/>
      <c r="B26" s="62" t="s">
        <v>61</v>
      </c>
      <c r="C26" s="54" t="s">
        <v>170</v>
      </c>
      <c r="D26" s="78">
        <v>66370</v>
      </c>
      <c r="E26" s="78">
        <v>0</v>
      </c>
      <c r="F26" s="78">
        <f t="shared" si="5"/>
        <v>66370</v>
      </c>
      <c r="G26" s="78">
        <v>0</v>
      </c>
      <c r="H26" s="78">
        <v>0</v>
      </c>
      <c r="I26" s="285">
        <f t="shared" si="6"/>
        <v>66370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5"/>
        <v>0</v>
      </c>
      <c r="G27" s="78">
        <v>0</v>
      </c>
      <c r="H27" s="78">
        <v>0</v>
      </c>
      <c r="I27" s="285">
        <f t="shared" si="6"/>
        <v>0</v>
      </c>
    </row>
    <row r="28" spans="1:11" ht="15">
      <c r="A28" s="45"/>
      <c r="B28" s="62" t="s">
        <v>224</v>
      </c>
      <c r="C28" s="54" t="s">
        <v>172</v>
      </c>
      <c r="D28" s="78">
        <v>39500</v>
      </c>
      <c r="E28" s="78">
        <v>0</v>
      </c>
      <c r="F28" s="78">
        <f t="shared" si="5"/>
        <v>39500</v>
      </c>
      <c r="G28" s="78">
        <v>4150</v>
      </c>
      <c r="H28" s="78">
        <v>4150</v>
      </c>
      <c r="I28" s="285">
        <f t="shared" si="6"/>
        <v>35350</v>
      </c>
    </row>
    <row r="29" spans="1:11" ht="15">
      <c r="A29" s="50"/>
      <c r="B29" s="55" t="s">
        <v>230</v>
      </c>
      <c r="C29" s="56"/>
      <c r="D29" s="163">
        <f>SUM(D30:D38)</f>
        <v>1427664</v>
      </c>
      <c r="E29" s="163">
        <f t="shared" ref="E29:I29" si="7">SUM(E30:E38)</f>
        <v>51146.34</v>
      </c>
      <c r="F29" s="163">
        <f t="shared" si="7"/>
        <v>1478810.3399999999</v>
      </c>
      <c r="G29" s="163">
        <f t="shared" si="7"/>
        <v>171291.77000000002</v>
      </c>
      <c r="H29" s="163">
        <f t="shared" si="7"/>
        <v>171291.77000000002</v>
      </c>
      <c r="I29" s="163">
        <f t="shared" si="7"/>
        <v>1307518.57</v>
      </c>
    </row>
    <row r="30" spans="1:11" ht="15">
      <c r="A30" s="45"/>
      <c r="B30" s="62" t="s">
        <v>21</v>
      </c>
      <c r="C30" s="54" t="s">
        <v>173</v>
      </c>
      <c r="D30" s="78">
        <v>189664</v>
      </c>
      <c r="E30" s="78">
        <v>0</v>
      </c>
      <c r="F30" s="78">
        <f>D30+E30</f>
        <v>189664</v>
      </c>
      <c r="G30" s="78">
        <v>50870.65</v>
      </c>
      <c r="H30" s="78">
        <v>50870.65</v>
      </c>
      <c r="I30" s="285">
        <f>F30-G30</f>
        <v>138793.35</v>
      </c>
    </row>
    <row r="31" spans="1:11" ht="15">
      <c r="A31" s="45"/>
      <c r="B31" s="62" t="s">
        <v>22</v>
      </c>
      <c r="C31" s="54" t="s">
        <v>174</v>
      </c>
      <c r="D31" s="78">
        <v>72500</v>
      </c>
      <c r="E31" s="78">
        <v>0</v>
      </c>
      <c r="F31" s="78">
        <f t="shared" ref="F31:F38" si="8">D31+E31</f>
        <v>72500</v>
      </c>
      <c r="G31" s="78">
        <v>5309.9</v>
      </c>
      <c r="H31" s="78">
        <v>5309.9</v>
      </c>
      <c r="I31" s="285">
        <f t="shared" ref="I31:I38" si="9">F31-G31</f>
        <v>67190.100000000006</v>
      </c>
    </row>
    <row r="32" spans="1:11" ht="15">
      <c r="A32" s="45"/>
      <c r="B32" s="62" t="s">
        <v>23</v>
      </c>
      <c r="C32" s="54" t="s">
        <v>175</v>
      </c>
      <c r="D32" s="78">
        <v>283000</v>
      </c>
      <c r="E32" s="78">
        <v>0</v>
      </c>
      <c r="F32" s="78">
        <f t="shared" si="8"/>
        <v>283000</v>
      </c>
      <c r="G32" s="78">
        <v>4973</v>
      </c>
      <c r="H32" s="78">
        <v>4973</v>
      </c>
      <c r="I32" s="285">
        <f t="shared" si="9"/>
        <v>278027</v>
      </c>
    </row>
    <row r="33" spans="1:9" ht="15">
      <c r="A33" s="45"/>
      <c r="B33" s="62" t="s">
        <v>24</v>
      </c>
      <c r="C33" s="54" t="s">
        <v>176</v>
      </c>
      <c r="D33" s="78">
        <v>124500</v>
      </c>
      <c r="E33" s="78">
        <v>51146.34</v>
      </c>
      <c r="F33" s="78">
        <f t="shared" si="8"/>
        <v>175646.34</v>
      </c>
      <c r="G33" s="78">
        <v>23408.81</v>
      </c>
      <c r="H33" s="78">
        <v>23408.81</v>
      </c>
      <c r="I33" s="285">
        <f t="shared" si="9"/>
        <v>152237.53</v>
      </c>
    </row>
    <row r="34" spans="1:9" ht="15">
      <c r="A34" s="45"/>
      <c r="B34" s="62" t="s">
        <v>25</v>
      </c>
      <c r="C34" s="54" t="s">
        <v>177</v>
      </c>
      <c r="D34" s="78">
        <v>225000</v>
      </c>
      <c r="E34" s="78">
        <v>0</v>
      </c>
      <c r="F34" s="78">
        <f t="shared" si="8"/>
        <v>225000</v>
      </c>
      <c r="G34" s="78">
        <v>10679.8</v>
      </c>
      <c r="H34" s="78">
        <v>10679.8</v>
      </c>
      <c r="I34" s="285">
        <f t="shared" si="9"/>
        <v>214320.2</v>
      </c>
    </row>
    <row r="35" spans="1:9" ht="15">
      <c r="A35" s="45"/>
      <c r="B35" s="62" t="s">
        <v>225</v>
      </c>
      <c r="C35" s="54" t="s">
        <v>178</v>
      </c>
      <c r="D35" s="78">
        <v>98000</v>
      </c>
      <c r="E35" s="78">
        <v>0</v>
      </c>
      <c r="F35" s="78">
        <f t="shared" si="8"/>
        <v>98000</v>
      </c>
      <c r="G35" s="78">
        <v>0</v>
      </c>
      <c r="H35" s="78">
        <v>0</v>
      </c>
      <c r="I35" s="285">
        <f t="shared" si="9"/>
        <v>98000</v>
      </c>
    </row>
    <row r="36" spans="1:9" ht="15">
      <c r="A36" s="45"/>
      <c r="B36" s="62" t="s">
        <v>226</v>
      </c>
      <c r="C36" s="54" t="s">
        <v>179</v>
      </c>
      <c r="D36" s="78">
        <v>250000</v>
      </c>
      <c r="E36" s="78">
        <v>0</v>
      </c>
      <c r="F36" s="78">
        <f t="shared" si="8"/>
        <v>250000</v>
      </c>
      <c r="G36" s="78">
        <v>55611.67</v>
      </c>
      <c r="H36" s="78">
        <v>55611.67</v>
      </c>
      <c r="I36" s="285">
        <f t="shared" si="9"/>
        <v>194388.33000000002</v>
      </c>
    </row>
    <row r="37" spans="1:9" ht="15">
      <c r="A37" s="45"/>
      <c r="B37" s="62" t="s">
        <v>227</v>
      </c>
      <c r="C37" s="54" t="s">
        <v>180</v>
      </c>
      <c r="D37" s="78">
        <v>130000</v>
      </c>
      <c r="E37" s="78">
        <v>0</v>
      </c>
      <c r="F37" s="78">
        <f t="shared" si="8"/>
        <v>130000</v>
      </c>
      <c r="G37" s="78">
        <v>20437.939999999999</v>
      </c>
      <c r="H37" s="78">
        <v>20437.939999999999</v>
      </c>
      <c r="I37" s="285">
        <f t="shared" si="9"/>
        <v>109562.06</v>
      </c>
    </row>
    <row r="38" spans="1:9" ht="15">
      <c r="A38" s="45"/>
      <c r="B38" s="62" t="s">
        <v>228</v>
      </c>
      <c r="C38" s="54" t="s">
        <v>181</v>
      </c>
      <c r="D38" s="78">
        <v>55000</v>
      </c>
      <c r="E38" s="78">
        <v>0</v>
      </c>
      <c r="F38" s="78">
        <f t="shared" si="8"/>
        <v>55000</v>
      </c>
      <c r="G38" s="78">
        <v>0</v>
      </c>
      <c r="H38" s="78">
        <v>0</v>
      </c>
      <c r="I38" s="285">
        <f t="shared" si="9"/>
        <v>55000</v>
      </c>
    </row>
    <row r="39" spans="1:9" ht="15">
      <c r="A39" s="50"/>
      <c r="B39" s="55" t="s">
        <v>231</v>
      </c>
      <c r="C39" s="56"/>
      <c r="D39" s="163">
        <f>SUM(D40:D48)</f>
        <v>0</v>
      </c>
      <c r="E39" s="163">
        <f t="shared" ref="E39:I39" si="10">SUM(E40:E48)</f>
        <v>0</v>
      </c>
      <c r="F39" s="163">
        <f t="shared" si="10"/>
        <v>0</v>
      </c>
      <c r="G39" s="163">
        <f t="shared" si="10"/>
        <v>0</v>
      </c>
      <c r="H39" s="163">
        <f t="shared" si="10"/>
        <v>0</v>
      </c>
      <c r="I39" s="163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3">
        <f>SUM(D50:D58)</f>
        <v>5119802</v>
      </c>
      <c r="E49" s="163">
        <f t="shared" ref="E49:I49" si="11">SUM(E50:E58)</f>
        <v>0</v>
      </c>
      <c r="F49" s="163">
        <f t="shared" si="11"/>
        <v>5119802</v>
      </c>
      <c r="G49" s="163">
        <f t="shared" si="11"/>
        <v>0</v>
      </c>
      <c r="H49" s="163">
        <f t="shared" si="11"/>
        <v>0</v>
      </c>
      <c r="I49" s="163">
        <f t="shared" si="11"/>
        <v>5119802</v>
      </c>
    </row>
    <row r="50" spans="1:9" ht="15">
      <c r="A50" s="45"/>
      <c r="B50" s="62" t="s">
        <v>84</v>
      </c>
      <c r="C50" s="54" t="s">
        <v>191</v>
      </c>
      <c r="D50" s="78">
        <v>33600</v>
      </c>
      <c r="E50" s="78"/>
      <c r="F50" s="78">
        <f>D50+E50</f>
        <v>33600</v>
      </c>
      <c r="G50" s="78">
        <v>0</v>
      </c>
      <c r="H50" s="78">
        <v>0</v>
      </c>
      <c r="I50" s="285">
        <f>F50-G50</f>
        <v>33600</v>
      </c>
    </row>
    <row r="51" spans="1:9" ht="15">
      <c r="A51" s="45"/>
      <c r="B51" s="62" t="s">
        <v>85</v>
      </c>
      <c r="C51" s="54" t="s">
        <v>192</v>
      </c>
      <c r="D51" s="78"/>
      <c r="E51" s="78"/>
      <c r="F51" s="285">
        <f t="shared" ref="F51:F58" si="12">D51+E51</f>
        <v>0</v>
      </c>
      <c r="G51" s="78"/>
      <c r="H51" s="78"/>
      <c r="I51" s="285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5">
        <f t="shared" si="12"/>
        <v>0</v>
      </c>
      <c r="G52" s="78"/>
      <c r="H52" s="78"/>
      <c r="I52" s="285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5086202</v>
      </c>
      <c r="E53" s="78"/>
      <c r="F53" s="285">
        <f t="shared" si="12"/>
        <v>5086202</v>
      </c>
      <c r="G53" s="285"/>
      <c r="H53" s="285"/>
      <c r="I53" s="285">
        <f t="shared" si="13"/>
        <v>5086202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5">
        <f t="shared" si="12"/>
        <v>0</v>
      </c>
      <c r="G54" s="78"/>
      <c r="H54" s="78"/>
      <c r="I54" s="285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5">
        <f t="shared" si="12"/>
        <v>0</v>
      </c>
      <c r="G55" s="78"/>
      <c r="H55" s="78"/>
      <c r="I55" s="285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5">
        <f t="shared" si="12"/>
        <v>0</v>
      </c>
      <c r="G56" s="78"/>
      <c r="H56" s="78"/>
      <c r="I56" s="285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5">
        <f t="shared" si="12"/>
        <v>0</v>
      </c>
      <c r="G57" s="78"/>
      <c r="H57" s="78"/>
      <c r="I57" s="285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5">
        <f t="shared" si="12"/>
        <v>0</v>
      </c>
      <c r="G58" s="78"/>
      <c r="H58" s="78"/>
      <c r="I58" s="285">
        <f t="shared" si="13"/>
        <v>0</v>
      </c>
    </row>
    <row r="59" spans="1:9" ht="15">
      <c r="A59" s="50"/>
      <c r="B59" s="55" t="s">
        <v>243</v>
      </c>
      <c r="C59" s="56"/>
      <c r="D59" s="163">
        <f>SUM(D60:D62)</f>
        <v>0</v>
      </c>
      <c r="E59" s="163">
        <f t="shared" ref="E59:I59" si="14">SUM(E60:E62)</f>
        <v>0</v>
      </c>
      <c r="F59" s="163">
        <f t="shared" si="14"/>
        <v>0</v>
      </c>
      <c r="G59" s="163">
        <f t="shared" si="14"/>
        <v>0</v>
      </c>
      <c r="H59" s="163">
        <f t="shared" si="14"/>
        <v>0</v>
      </c>
      <c r="I59" s="163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3">
        <f>SUM(D64:D70)</f>
        <v>0</v>
      </c>
      <c r="E63" s="163">
        <f t="shared" ref="E63:I63" si="15">SUM(E64:E70)</f>
        <v>0</v>
      </c>
      <c r="F63" s="163">
        <f t="shared" si="15"/>
        <v>0</v>
      </c>
      <c r="G63" s="163">
        <f t="shared" si="15"/>
        <v>0</v>
      </c>
      <c r="H63" s="163">
        <f t="shared" si="15"/>
        <v>0</v>
      </c>
      <c r="I63" s="163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3">
        <f>SUM(D72:D74)</f>
        <v>0</v>
      </c>
      <c r="E71" s="163">
        <f t="shared" ref="E71:I71" si="16">SUM(E72:E74)</f>
        <v>0</v>
      </c>
      <c r="F71" s="163">
        <f t="shared" si="16"/>
        <v>0</v>
      </c>
      <c r="G71" s="163">
        <f t="shared" si="16"/>
        <v>0</v>
      </c>
      <c r="H71" s="163">
        <f t="shared" si="16"/>
        <v>0</v>
      </c>
      <c r="I71" s="163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3">
        <f>SUM(D76:D82)</f>
        <v>0</v>
      </c>
      <c r="E75" s="163">
        <f t="shared" ref="E75:I75" si="17">SUM(E76:E82)</f>
        <v>0</v>
      </c>
      <c r="F75" s="163">
        <f t="shared" si="17"/>
        <v>0</v>
      </c>
      <c r="G75" s="163">
        <f t="shared" si="17"/>
        <v>0</v>
      </c>
      <c r="H75" s="163">
        <f t="shared" si="17"/>
        <v>0</v>
      </c>
      <c r="I75" s="163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9283612</v>
      </c>
      <c r="E83" s="49">
        <f t="shared" ref="E83:I83" si="18">+E84+E92+E102+E112+E122+E132+E136+E144+E148</f>
        <v>0</v>
      </c>
      <c r="F83" s="49">
        <f t="shared" si="18"/>
        <v>9283612</v>
      </c>
      <c r="G83" s="49">
        <f t="shared" si="18"/>
        <v>577845.30999999994</v>
      </c>
      <c r="H83" s="49">
        <f t="shared" si="18"/>
        <v>577845.30999999994</v>
      </c>
      <c r="I83" s="49">
        <f t="shared" si="18"/>
        <v>8841296.6899999995</v>
      </c>
      <c r="L83" s="69">
        <f>H83+I156</f>
        <v>17250194.609999999</v>
      </c>
    </row>
    <row r="84" spans="1:12" ht="15">
      <c r="A84" s="50"/>
      <c r="B84" s="51" t="s">
        <v>221</v>
      </c>
      <c r="C84" s="52"/>
      <c r="D84" s="53">
        <f>SUM(D85:D91)</f>
        <v>7674831</v>
      </c>
      <c r="E84" s="53">
        <f t="shared" ref="E84:I84" si="19">SUM(E85:E91)</f>
        <v>0</v>
      </c>
      <c r="F84" s="53">
        <f t="shared" si="19"/>
        <v>7674831</v>
      </c>
      <c r="G84" s="53">
        <f t="shared" si="19"/>
        <v>422826.14999999997</v>
      </c>
      <c r="H84" s="53">
        <f t="shared" si="19"/>
        <v>422826.14999999997</v>
      </c>
      <c r="I84" s="53">
        <f t="shared" si="19"/>
        <v>7252004.8499999996</v>
      </c>
    </row>
    <row r="85" spans="1:12" ht="15">
      <c r="A85" s="45"/>
      <c r="B85" s="62" t="s">
        <v>6</v>
      </c>
      <c r="C85" s="54" t="s">
        <v>157</v>
      </c>
      <c r="D85" s="78">
        <v>5159831</v>
      </c>
      <c r="E85" s="78">
        <v>0</v>
      </c>
      <c r="F85" s="78">
        <f>D85+E85</f>
        <v>5159831</v>
      </c>
      <c r="G85" s="78">
        <v>387201.41</v>
      </c>
      <c r="H85" s="78">
        <v>387201.41</v>
      </c>
      <c r="I85" s="285">
        <f>F85-G85</f>
        <v>4772629.59</v>
      </c>
      <c r="K85" s="69">
        <f>G83-H83</f>
        <v>0</v>
      </c>
    </row>
    <row r="86" spans="1:12" ht="15">
      <c r="A86" s="45"/>
      <c r="B86" s="62" t="s">
        <v>7</v>
      </c>
      <c r="C86" s="54" t="s">
        <v>158</v>
      </c>
      <c r="E86" s="78"/>
      <c r="F86" s="285">
        <f t="shared" ref="F86:F91" si="20">D86+E86</f>
        <v>0</v>
      </c>
      <c r="G86" s="78"/>
      <c r="H86" s="78"/>
      <c r="I86" s="285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1000000</v>
      </c>
      <c r="E87" s="78">
        <v>0</v>
      </c>
      <c r="F87" s="78">
        <f t="shared" si="20"/>
        <v>1000000</v>
      </c>
      <c r="G87" s="78">
        <v>0</v>
      </c>
      <c r="H87" s="78">
        <v>0</v>
      </c>
      <c r="I87" s="285">
        <f t="shared" si="21"/>
        <v>1000000</v>
      </c>
    </row>
    <row r="88" spans="1:12" ht="15">
      <c r="A88" s="45"/>
      <c r="B88" s="62" t="s">
        <v>9</v>
      </c>
      <c r="C88" s="54" t="s">
        <v>160</v>
      </c>
      <c r="D88" s="78">
        <v>950000</v>
      </c>
      <c r="E88" s="78">
        <v>0</v>
      </c>
      <c r="F88" s="78">
        <f t="shared" si="20"/>
        <v>950000</v>
      </c>
      <c r="G88" s="78">
        <v>0</v>
      </c>
      <c r="H88" s="78">
        <v>0</v>
      </c>
      <c r="I88" s="285">
        <f t="shared" si="21"/>
        <v>950000</v>
      </c>
    </row>
    <row r="89" spans="1:12" ht="15">
      <c r="A89" s="45"/>
      <c r="B89" s="62" t="s">
        <v>10</v>
      </c>
      <c r="C89" s="54" t="s">
        <v>161</v>
      </c>
      <c r="D89" s="78">
        <v>565000</v>
      </c>
      <c r="E89" s="78">
        <v>0</v>
      </c>
      <c r="F89" s="78">
        <f t="shared" si="20"/>
        <v>565000</v>
      </c>
      <c r="G89" s="78">
        <v>35624.74</v>
      </c>
      <c r="H89" s="78">
        <v>35624.74</v>
      </c>
      <c r="I89" s="285">
        <f t="shared" si="21"/>
        <v>529375.26</v>
      </c>
    </row>
    <row r="90" spans="1:12" ht="15">
      <c r="A90" s="45"/>
      <c r="B90" s="62" t="s">
        <v>11</v>
      </c>
      <c r="C90" s="54" t="s">
        <v>162</v>
      </c>
      <c r="D90" s="78">
        <v>0</v>
      </c>
      <c r="E90" s="78">
        <v>0</v>
      </c>
      <c r="F90" s="78">
        <f t="shared" si="20"/>
        <v>0</v>
      </c>
      <c r="G90" s="78"/>
      <c r="H90" s="78"/>
      <c r="I90" s="285">
        <f t="shared" si="21"/>
        <v>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5">
        <f t="shared" si="20"/>
        <v>0</v>
      </c>
      <c r="G91" s="78"/>
      <c r="H91" s="78"/>
      <c r="I91" s="285">
        <f t="shared" si="21"/>
        <v>0</v>
      </c>
    </row>
    <row r="92" spans="1:12" ht="15">
      <c r="A92" s="50"/>
      <c r="B92" s="55" t="s">
        <v>229</v>
      </c>
      <c r="C92" s="56"/>
      <c r="D92" s="163">
        <f>SUM(D93:D101)</f>
        <v>473755</v>
      </c>
      <c r="E92" s="163">
        <f t="shared" ref="E92:I92" si="22">SUM(E93:E101)</f>
        <v>0</v>
      </c>
      <c r="F92" s="163">
        <f t="shared" si="22"/>
        <v>473755</v>
      </c>
      <c r="G92" s="163">
        <f t="shared" si="22"/>
        <v>0</v>
      </c>
      <c r="H92" s="163">
        <f t="shared" si="22"/>
        <v>0</v>
      </c>
      <c r="I92" s="163">
        <f t="shared" si="22"/>
        <v>473755</v>
      </c>
    </row>
    <row r="93" spans="1:12" ht="15">
      <c r="A93" s="45"/>
      <c r="B93" s="62" t="s">
        <v>13</v>
      </c>
      <c r="C93" s="54" t="s">
        <v>164</v>
      </c>
      <c r="D93" s="78">
        <v>163255</v>
      </c>
      <c r="E93" s="78">
        <v>0</v>
      </c>
      <c r="F93" s="78">
        <f>D93+E93</f>
        <v>163255</v>
      </c>
      <c r="G93" s="78">
        <v>0</v>
      </c>
      <c r="H93" s="78">
        <v>0</v>
      </c>
      <c r="I93" s="285">
        <f>F93-G93</f>
        <v>163255</v>
      </c>
    </row>
    <row r="94" spans="1:12" ht="15">
      <c r="A94" s="45"/>
      <c r="B94" s="62" t="s">
        <v>14</v>
      </c>
      <c r="C94" s="54" t="s">
        <v>165</v>
      </c>
      <c r="D94" s="78">
        <v>32000</v>
      </c>
      <c r="E94" s="78">
        <v>0</v>
      </c>
      <c r="F94" s="78">
        <f t="shared" ref="F94:F101" si="23">D94+E94</f>
        <v>32000</v>
      </c>
      <c r="G94" s="78">
        <v>0</v>
      </c>
      <c r="H94" s="78">
        <v>0</v>
      </c>
      <c r="I94" s="285">
        <f t="shared" ref="I94:I101" si="24">F94-G94</f>
        <v>32000</v>
      </c>
    </row>
    <row r="95" spans="1:12" ht="15">
      <c r="A95" s="45"/>
      <c r="B95" s="62" t="s">
        <v>15</v>
      </c>
      <c r="C95" s="54" t="s">
        <v>166</v>
      </c>
      <c r="D95" s="78">
        <v>0</v>
      </c>
      <c r="E95" s="78"/>
      <c r="F95" s="285">
        <f t="shared" si="23"/>
        <v>0</v>
      </c>
      <c r="G95" s="78">
        <v>0</v>
      </c>
      <c r="H95" s="78"/>
      <c r="I95" s="285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22500</v>
      </c>
      <c r="E96" s="78">
        <v>0</v>
      </c>
      <c r="F96" s="78">
        <f t="shared" si="23"/>
        <v>22500</v>
      </c>
      <c r="G96" s="78">
        <v>0</v>
      </c>
      <c r="H96" s="78">
        <v>0</v>
      </c>
      <c r="I96" s="285">
        <f t="shared" si="24"/>
        <v>22500</v>
      </c>
    </row>
    <row r="97" spans="1:9" ht="15">
      <c r="A97" s="45"/>
      <c r="B97" s="62" t="s">
        <v>17</v>
      </c>
      <c r="C97" s="54" t="s">
        <v>168</v>
      </c>
      <c r="D97" s="78">
        <v>11000</v>
      </c>
      <c r="E97" s="78">
        <v>0</v>
      </c>
      <c r="F97" s="78">
        <f t="shared" si="23"/>
        <v>11000</v>
      </c>
      <c r="G97" s="78">
        <v>0</v>
      </c>
      <c r="H97" s="78">
        <v>0</v>
      </c>
      <c r="I97" s="285">
        <f t="shared" si="24"/>
        <v>11000</v>
      </c>
    </row>
    <row r="98" spans="1:9" ht="15">
      <c r="A98" s="45"/>
      <c r="B98" s="62" t="s">
        <v>18</v>
      </c>
      <c r="C98" s="54" t="s">
        <v>169</v>
      </c>
      <c r="D98" s="78">
        <v>180000</v>
      </c>
      <c r="E98" s="78">
        <v>0</v>
      </c>
      <c r="F98" s="78">
        <f t="shared" si="23"/>
        <v>180000</v>
      </c>
      <c r="G98" s="78">
        <v>0</v>
      </c>
      <c r="H98" s="78">
        <v>0</v>
      </c>
      <c r="I98" s="285">
        <f t="shared" si="24"/>
        <v>180000</v>
      </c>
    </row>
    <row r="99" spans="1:9" ht="15">
      <c r="A99" s="45"/>
      <c r="B99" s="62" t="s">
        <v>61</v>
      </c>
      <c r="C99" s="54" t="s">
        <v>170</v>
      </c>
      <c r="D99" s="78">
        <v>35000</v>
      </c>
      <c r="E99" s="78">
        <v>0</v>
      </c>
      <c r="F99" s="78">
        <f t="shared" si="23"/>
        <v>35000</v>
      </c>
      <c r="G99" s="78">
        <v>0</v>
      </c>
      <c r="H99" s="78">
        <v>0</v>
      </c>
      <c r="I99" s="285">
        <f t="shared" si="24"/>
        <v>35000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5">
        <f t="shared" si="23"/>
        <v>0</v>
      </c>
      <c r="G100" s="78"/>
      <c r="H100" s="78"/>
      <c r="I100" s="285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>
        <v>30000</v>
      </c>
      <c r="E101" s="78">
        <v>0</v>
      </c>
      <c r="F101" s="78">
        <f t="shared" si="23"/>
        <v>30000</v>
      </c>
      <c r="G101" s="78">
        <v>0</v>
      </c>
      <c r="H101" s="78">
        <v>0</v>
      </c>
      <c r="I101" s="285">
        <f t="shared" si="24"/>
        <v>30000</v>
      </c>
    </row>
    <row r="102" spans="1:9" ht="15">
      <c r="A102" s="50"/>
      <c r="B102" s="55" t="s">
        <v>230</v>
      </c>
      <c r="C102" s="56"/>
      <c r="D102" s="163">
        <f>SUM(D103:D111)</f>
        <v>1135026</v>
      </c>
      <c r="E102" s="163">
        <f t="shared" ref="E102:I102" si="25">SUM(E103:E111)</f>
        <v>0</v>
      </c>
      <c r="F102" s="163">
        <f t="shared" si="25"/>
        <v>1135026</v>
      </c>
      <c r="G102" s="163">
        <f t="shared" si="25"/>
        <v>19489.16</v>
      </c>
      <c r="H102" s="163">
        <f t="shared" si="25"/>
        <v>19489.16</v>
      </c>
      <c r="I102" s="163">
        <f t="shared" si="25"/>
        <v>1115536.8400000001</v>
      </c>
    </row>
    <row r="103" spans="1:9" ht="15">
      <c r="A103" s="45"/>
      <c r="B103" s="62" t="s">
        <v>21</v>
      </c>
      <c r="C103" s="54" t="s">
        <v>173</v>
      </c>
      <c r="D103" s="78">
        <v>220000</v>
      </c>
      <c r="E103" s="78">
        <v>0</v>
      </c>
      <c r="F103" s="78">
        <f>D103+E103</f>
        <v>220000</v>
      </c>
      <c r="G103" s="78">
        <v>0</v>
      </c>
      <c r="H103" s="78">
        <v>0</v>
      </c>
      <c r="I103" s="285">
        <f>F103-G103</f>
        <v>220000</v>
      </c>
    </row>
    <row r="104" spans="1:9" ht="15">
      <c r="A104" s="45"/>
      <c r="B104" s="62" t="s">
        <v>22</v>
      </c>
      <c r="C104" s="54" t="s">
        <v>174</v>
      </c>
      <c r="D104" s="78">
        <v>25000</v>
      </c>
      <c r="E104" s="78">
        <v>0</v>
      </c>
      <c r="F104" s="78">
        <f t="shared" ref="F104:F111" si="26">D104+E104</f>
        <v>25000</v>
      </c>
      <c r="G104" s="78">
        <v>0</v>
      </c>
      <c r="H104" s="78">
        <v>0</v>
      </c>
      <c r="I104" s="285">
        <f t="shared" ref="I104:I111" si="27">F104-G104</f>
        <v>25000</v>
      </c>
    </row>
    <row r="105" spans="1:9" ht="15">
      <c r="A105" s="45"/>
      <c r="B105" s="62" t="s">
        <v>23</v>
      </c>
      <c r="C105" s="54" t="s">
        <v>175</v>
      </c>
      <c r="D105" s="78">
        <v>212000</v>
      </c>
      <c r="E105" s="78">
        <v>0</v>
      </c>
      <c r="F105" s="78">
        <f t="shared" si="26"/>
        <v>212000</v>
      </c>
      <c r="G105" s="78">
        <v>0</v>
      </c>
      <c r="H105" s="78">
        <v>0</v>
      </c>
      <c r="I105" s="285">
        <f t="shared" si="27"/>
        <v>212000</v>
      </c>
    </row>
    <row r="106" spans="1:9" ht="15">
      <c r="A106" s="45"/>
      <c r="B106" s="62" t="s">
        <v>24</v>
      </c>
      <c r="C106" s="54" t="s">
        <v>176</v>
      </c>
      <c r="D106" s="78">
        <v>35000</v>
      </c>
      <c r="E106" s="78">
        <v>0</v>
      </c>
      <c r="F106" s="78">
        <f t="shared" si="26"/>
        <v>35000</v>
      </c>
      <c r="G106" s="78">
        <v>19489.16</v>
      </c>
      <c r="H106" s="78">
        <v>19489.16</v>
      </c>
      <c r="I106" s="285">
        <f t="shared" si="27"/>
        <v>15510.84</v>
      </c>
    </row>
    <row r="107" spans="1:9" ht="15">
      <c r="A107" s="45"/>
      <c r="B107" s="62" t="s">
        <v>25</v>
      </c>
      <c r="C107" s="54" t="s">
        <v>177</v>
      </c>
      <c r="D107" s="78">
        <v>412026</v>
      </c>
      <c r="E107" s="78">
        <v>0</v>
      </c>
      <c r="F107" s="78">
        <f t="shared" si="26"/>
        <v>412026</v>
      </c>
      <c r="G107" s="78">
        <v>0</v>
      </c>
      <c r="H107" s="78">
        <v>0</v>
      </c>
      <c r="I107" s="285">
        <f t="shared" si="27"/>
        <v>412026</v>
      </c>
    </row>
    <row r="108" spans="1:9" ht="15">
      <c r="A108" s="45"/>
      <c r="B108" s="62" t="s">
        <v>225</v>
      </c>
      <c r="C108" s="54" t="s">
        <v>178</v>
      </c>
      <c r="D108" s="78">
        <v>68000</v>
      </c>
      <c r="E108" s="78">
        <v>0</v>
      </c>
      <c r="F108" s="78">
        <f t="shared" si="26"/>
        <v>68000</v>
      </c>
      <c r="G108" s="78">
        <v>0</v>
      </c>
      <c r="H108" s="78">
        <v>0</v>
      </c>
      <c r="I108" s="285">
        <f t="shared" si="27"/>
        <v>68000</v>
      </c>
    </row>
    <row r="109" spans="1:9" ht="15">
      <c r="A109" s="45"/>
      <c r="B109" s="62" t="s">
        <v>226</v>
      </c>
      <c r="C109" s="54" t="s">
        <v>179</v>
      </c>
      <c r="D109" s="78">
        <v>150000</v>
      </c>
      <c r="E109" s="78">
        <v>0</v>
      </c>
      <c r="F109" s="78">
        <f t="shared" si="26"/>
        <v>150000</v>
      </c>
      <c r="G109" s="78">
        <v>0</v>
      </c>
      <c r="H109" s="78">
        <v>0</v>
      </c>
      <c r="I109" s="285">
        <f t="shared" si="27"/>
        <v>150000</v>
      </c>
    </row>
    <row r="110" spans="1:9" ht="15">
      <c r="A110" s="45"/>
      <c r="B110" s="62" t="s">
        <v>227</v>
      </c>
      <c r="C110" s="54" t="s">
        <v>180</v>
      </c>
      <c r="D110" s="78">
        <v>13000</v>
      </c>
      <c r="E110" s="78">
        <v>0</v>
      </c>
      <c r="F110" s="78">
        <f t="shared" si="26"/>
        <v>13000</v>
      </c>
      <c r="G110" s="78">
        <v>0</v>
      </c>
      <c r="H110" s="78">
        <v>0</v>
      </c>
      <c r="I110" s="285">
        <f t="shared" si="27"/>
        <v>13000</v>
      </c>
    </row>
    <row r="111" spans="1:9" ht="15">
      <c r="A111" s="45"/>
      <c r="B111" s="62" t="s">
        <v>228</v>
      </c>
      <c r="C111" s="54" t="s">
        <v>181</v>
      </c>
      <c r="D111" s="78"/>
      <c r="E111" s="78"/>
      <c r="F111" s="78">
        <f t="shared" si="26"/>
        <v>0</v>
      </c>
      <c r="G111" s="78"/>
      <c r="H111" s="78"/>
      <c r="I111" s="285">
        <f t="shared" si="27"/>
        <v>0</v>
      </c>
    </row>
    <row r="112" spans="1:9" ht="15">
      <c r="A112" s="50"/>
      <c r="B112" s="55" t="s">
        <v>231</v>
      </c>
      <c r="C112" s="56"/>
      <c r="D112" s="163">
        <f>SUM(D113:D121)</f>
        <v>0</v>
      </c>
      <c r="E112" s="163">
        <f t="shared" ref="E112:I112" si="28">SUM(E113:E121)</f>
        <v>0</v>
      </c>
      <c r="F112" s="163">
        <f t="shared" si="28"/>
        <v>0</v>
      </c>
      <c r="G112" s="163">
        <f t="shared" si="28"/>
        <v>0</v>
      </c>
      <c r="H112" s="163">
        <f t="shared" si="28"/>
        <v>0</v>
      </c>
      <c r="I112" s="163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3">
        <f>SUM(D123:D131)</f>
        <v>0</v>
      </c>
      <c r="E122" s="163">
        <f t="shared" ref="E122:I122" si="29">SUM(E123:E131)</f>
        <v>0</v>
      </c>
      <c r="F122" s="163">
        <f t="shared" si="29"/>
        <v>0</v>
      </c>
      <c r="G122" s="163">
        <f t="shared" si="29"/>
        <v>135530</v>
      </c>
      <c r="H122" s="163">
        <f t="shared" si="29"/>
        <v>135530</v>
      </c>
      <c r="I122" s="163">
        <f t="shared" si="29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5">
        <v>0</v>
      </c>
      <c r="F123" s="285">
        <f>D123+E123</f>
        <v>0</v>
      </c>
      <c r="G123" s="285">
        <v>0</v>
      </c>
      <c r="H123" s="285">
        <v>0</v>
      </c>
      <c r="I123" s="285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78"/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78"/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78"/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78"/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/>
      <c r="F128" s="78"/>
      <c r="G128" s="78"/>
      <c r="H128" s="78"/>
      <c r="I128" s="78"/>
    </row>
    <row r="129" spans="1:11" ht="15">
      <c r="A129" s="45"/>
      <c r="B129" s="62" t="s">
        <v>240</v>
      </c>
      <c r="C129" s="54" t="s">
        <v>197</v>
      </c>
      <c r="D129" s="78"/>
      <c r="E129" s="78"/>
      <c r="F129" s="78"/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78"/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78"/>
      <c r="G131" s="78">
        <v>135530</v>
      </c>
      <c r="H131" s="78">
        <v>135530</v>
      </c>
      <c r="I131" s="78"/>
    </row>
    <row r="132" spans="1:11" ht="15">
      <c r="A132" s="50"/>
      <c r="B132" s="55" t="s">
        <v>243</v>
      </c>
      <c r="C132" s="56"/>
      <c r="D132" s="163">
        <f>SUM(D133:D135)</f>
        <v>0</v>
      </c>
      <c r="E132" s="163">
        <f t="shared" ref="E132:I132" si="30">SUM(E133:E135)</f>
        <v>0</v>
      </c>
      <c r="F132" s="163">
        <f t="shared" si="30"/>
        <v>0</v>
      </c>
      <c r="G132" s="163">
        <f t="shared" si="30"/>
        <v>0</v>
      </c>
      <c r="H132" s="163">
        <f t="shared" si="30"/>
        <v>0</v>
      </c>
      <c r="I132" s="163">
        <f t="shared" si="30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34">
        <v>135518.39999999999</v>
      </c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3">
        <f>SUM(D137:D143)</f>
        <v>0</v>
      </c>
      <c r="E136" s="163">
        <f t="shared" ref="E136:I136" si="31">SUM(E137:E143)</f>
        <v>0</v>
      </c>
      <c r="F136" s="163">
        <f t="shared" si="31"/>
        <v>0</v>
      </c>
      <c r="G136" s="163">
        <f t="shared" si="31"/>
        <v>0</v>
      </c>
      <c r="H136" s="163">
        <f t="shared" si="31"/>
        <v>0</v>
      </c>
      <c r="I136" s="163">
        <f t="shared" si="31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3">
        <f>SUM(D145:D147)</f>
        <v>0</v>
      </c>
      <c r="E144" s="163">
        <f t="shared" ref="E144:I144" si="32">SUM(E145:E147)</f>
        <v>0</v>
      </c>
      <c r="F144" s="163">
        <f t="shared" si="32"/>
        <v>0</v>
      </c>
      <c r="G144" s="163">
        <f t="shared" si="32"/>
        <v>0</v>
      </c>
      <c r="H144" s="163">
        <f t="shared" si="32"/>
        <v>0</v>
      </c>
      <c r="I144" s="163">
        <f t="shared" si="32"/>
        <v>0</v>
      </c>
    </row>
    <row r="145" spans="1:12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2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69"/>
    </row>
    <row r="147" spans="1:12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2" ht="15">
      <c r="A148" s="50"/>
      <c r="B148" s="55" t="s">
        <v>249</v>
      </c>
      <c r="C148" s="56"/>
      <c r="D148" s="163">
        <f>SUM(D149:D155)</f>
        <v>0</v>
      </c>
      <c r="E148" s="163">
        <f t="shared" ref="E148:I148" si="33">SUM(E149:E155)</f>
        <v>0</v>
      </c>
      <c r="F148" s="163">
        <f t="shared" si="33"/>
        <v>0</v>
      </c>
      <c r="G148" s="163">
        <f t="shared" si="33"/>
        <v>0</v>
      </c>
      <c r="H148" s="163">
        <f t="shared" si="33"/>
        <v>0</v>
      </c>
      <c r="I148" s="163">
        <f t="shared" si="33"/>
        <v>0</v>
      </c>
    </row>
    <row r="149" spans="1:12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2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2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2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2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2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2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2" ht="15">
      <c r="A156" s="45"/>
      <c r="B156" s="59" t="s">
        <v>220</v>
      </c>
      <c r="C156" s="60"/>
      <c r="D156" s="61">
        <f>+D10+D83</f>
        <v>19407224</v>
      </c>
      <c r="E156" s="61">
        <f t="shared" ref="E156:I156" si="34">+E10+E83</f>
        <v>51146.34</v>
      </c>
      <c r="F156" s="61">
        <f t="shared" si="34"/>
        <v>19458370.34</v>
      </c>
      <c r="G156" s="61">
        <f t="shared" si="34"/>
        <v>2921551.04</v>
      </c>
      <c r="H156" s="61">
        <f t="shared" si="34"/>
        <v>2921551.04</v>
      </c>
      <c r="I156" s="61">
        <f t="shared" si="34"/>
        <v>16672349.300000001</v>
      </c>
    </row>
    <row r="157" spans="1:12">
      <c r="G157" s="69"/>
    </row>
    <row r="158" spans="1:12" s="320" customFormat="1">
      <c r="D158" s="334">
        <v>19407224</v>
      </c>
      <c r="E158" s="334">
        <v>51146.34</v>
      </c>
      <c r="F158" s="334">
        <v>19458370.34</v>
      </c>
      <c r="G158" s="334">
        <v>2921551.04</v>
      </c>
      <c r="H158" s="334">
        <v>2921551.04</v>
      </c>
      <c r="I158" s="334">
        <v>16536819.300000001</v>
      </c>
    </row>
    <row r="159" spans="1:12" s="320" customFormat="1"/>
    <row r="160" spans="1:12" s="320" customFormat="1">
      <c r="D160" s="333"/>
      <c r="E160" s="333"/>
      <c r="F160" s="333"/>
      <c r="G160" s="333"/>
      <c r="H160" s="333"/>
      <c r="I160" s="333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5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1"/>
  <sheetViews>
    <sheetView zoomScale="93" zoomScaleNormal="90" workbookViewId="0">
      <selection activeCell="E29" sqref="E29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5" width="12.5703125" style="129" customWidth="1"/>
    <col min="16" max="16384" width="12.5703125" style="129"/>
  </cols>
  <sheetData>
    <row r="1" spans="2:22" ht="15.75" thickBot="1"/>
    <row r="2" spans="2:22" s="153" customFormat="1">
      <c r="B2" s="441" t="s">
        <v>525</v>
      </c>
      <c r="C2" s="442"/>
      <c r="D2" s="442"/>
      <c r="E2" s="442"/>
      <c r="F2" s="442"/>
      <c r="G2" s="442"/>
      <c r="H2" s="443"/>
    </row>
    <row r="3" spans="2:22" s="153" customFormat="1">
      <c r="B3" s="444" t="s">
        <v>470</v>
      </c>
      <c r="C3" s="420"/>
      <c r="D3" s="420"/>
      <c r="E3" s="420"/>
      <c r="F3" s="420"/>
      <c r="G3" s="420"/>
      <c r="H3" s="445"/>
    </row>
    <row r="4" spans="2:22" s="153" customFormat="1">
      <c r="B4" s="446" t="s">
        <v>471</v>
      </c>
      <c r="C4" s="423"/>
      <c r="D4" s="423"/>
      <c r="E4" s="423"/>
      <c r="F4" s="423"/>
      <c r="G4" s="423"/>
      <c r="H4" s="447"/>
    </row>
    <row r="5" spans="2:22" s="153" customFormat="1">
      <c r="B5" s="446" t="s">
        <v>537</v>
      </c>
      <c r="C5" s="423"/>
      <c r="D5" s="423"/>
      <c r="E5" s="423"/>
      <c r="F5" s="423"/>
      <c r="G5" s="423"/>
      <c r="H5" s="447"/>
    </row>
    <row r="6" spans="2:22" s="153" customFormat="1" ht="15.75" thickBot="1">
      <c r="B6" s="448" t="s">
        <v>4</v>
      </c>
      <c r="C6" s="449"/>
      <c r="D6" s="449"/>
      <c r="E6" s="449"/>
      <c r="F6" s="449"/>
      <c r="G6" s="449"/>
      <c r="H6" s="450"/>
    </row>
    <row r="7" spans="2:22" s="154" customFormat="1" ht="7.5" customHeight="1" thickBot="1">
      <c r="B7" s="151"/>
      <c r="C7" s="151"/>
      <c r="D7" s="151"/>
      <c r="E7" s="151"/>
      <c r="F7" s="151"/>
      <c r="G7" s="151"/>
      <c r="H7" s="151"/>
    </row>
    <row r="8" spans="2:22" s="153" customFormat="1" ht="15.75" thickBot="1">
      <c r="B8" s="438" t="s">
        <v>128</v>
      </c>
      <c r="C8" s="440" t="s">
        <v>456</v>
      </c>
      <c r="D8" s="440"/>
      <c r="E8" s="440"/>
      <c r="F8" s="440"/>
      <c r="G8" s="440"/>
      <c r="H8" s="438" t="s">
        <v>149</v>
      </c>
    </row>
    <row r="9" spans="2:22" s="153" customFormat="1" ht="30.75" thickBot="1">
      <c r="B9" s="439"/>
      <c r="C9" s="184" t="s">
        <v>150</v>
      </c>
      <c r="D9" s="185" t="s">
        <v>151</v>
      </c>
      <c r="E9" s="184" t="s">
        <v>152</v>
      </c>
      <c r="F9" s="184" t="s">
        <v>153</v>
      </c>
      <c r="G9" s="184" t="s">
        <v>154</v>
      </c>
      <c r="H9" s="439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</row>
    <row r="10" spans="2:22" s="116" customFormat="1">
      <c r="B10" s="115" t="s">
        <v>457</v>
      </c>
      <c r="C10" s="327">
        <f>SUM(C12:C17)</f>
        <v>10123612</v>
      </c>
      <c r="D10" s="327">
        <f t="shared" ref="D10:E10" si="0">SUM(D12:D17)</f>
        <v>51146.34</v>
      </c>
      <c r="E10" s="327">
        <f t="shared" si="0"/>
        <v>10174758.34</v>
      </c>
      <c r="F10" s="327">
        <f>SUM(F12:F17)</f>
        <v>2343705.73</v>
      </c>
      <c r="G10" s="327">
        <f>SUM(G12:G17)</f>
        <v>2343705.73</v>
      </c>
      <c r="H10" s="327">
        <f>SUM(H12:H17)</f>
        <v>7831052.6100000003</v>
      </c>
      <c r="J10" s="324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</row>
    <row r="11" spans="2:22" s="116" customFormat="1" ht="5.25" customHeight="1">
      <c r="B11" s="115"/>
      <c r="C11" s="327"/>
      <c r="D11" s="327"/>
      <c r="E11" s="327"/>
      <c r="F11" s="327"/>
      <c r="G11" s="327"/>
      <c r="H11" s="327"/>
      <c r="J11" s="324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</row>
    <row r="12" spans="2:22" s="116" customFormat="1">
      <c r="B12" s="271" t="s">
        <v>526</v>
      </c>
      <c r="C12" s="117">
        <f>$C$41*K12%</f>
        <v>1110587.1529481646</v>
      </c>
      <c r="D12" s="117">
        <v>0</v>
      </c>
      <c r="E12" s="117">
        <f>C12+D12</f>
        <v>1110587.1529481646</v>
      </c>
      <c r="F12" s="117">
        <v>257110.75</v>
      </c>
      <c r="G12" s="117">
        <v>257110.75</v>
      </c>
      <c r="H12" s="117">
        <f>E12-F12</f>
        <v>853476.40294816461</v>
      </c>
      <c r="I12" s="118"/>
      <c r="J12" s="325"/>
      <c r="K12" s="325">
        <f>F12*100/$F$10</f>
        <v>10.970265878899395</v>
      </c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</row>
    <row r="13" spans="2:22" s="116" customFormat="1">
      <c r="B13" s="271" t="s">
        <v>527</v>
      </c>
      <c r="C13" s="117">
        <f t="shared" ref="C13:C17" si="1">$C$41*K13%</f>
        <v>1415402.5466731784</v>
      </c>
      <c r="D13" s="117">
        <v>51146.34</v>
      </c>
      <c r="E13" s="117">
        <f t="shared" ref="E13:E17" si="2">C13+D13</f>
        <v>1466548.8866731785</v>
      </c>
      <c r="F13" s="117">
        <v>327678.21000000002</v>
      </c>
      <c r="G13" s="117">
        <v>327678.21000000002</v>
      </c>
      <c r="H13" s="117">
        <f t="shared" ref="H13:H17" si="3">E13-F13</f>
        <v>1138870.6766731786</v>
      </c>
      <c r="I13" s="118"/>
      <c r="J13" s="325"/>
      <c r="K13" s="325">
        <f t="shared" ref="K13:K17" si="4">F13*100/$F$10</f>
        <v>13.981201044381969</v>
      </c>
      <c r="L13" s="325"/>
      <c r="M13" s="325"/>
      <c r="N13" s="325"/>
      <c r="O13" s="325"/>
      <c r="P13" s="325"/>
      <c r="Q13" s="325"/>
      <c r="R13" s="325"/>
      <c r="S13" s="325"/>
      <c r="T13" s="325"/>
      <c r="U13" s="325"/>
      <c r="V13" s="325"/>
    </row>
    <row r="14" spans="2:22" s="116" customFormat="1">
      <c r="B14" s="271" t="s">
        <v>528</v>
      </c>
      <c r="C14" s="117">
        <f t="shared" si="1"/>
        <v>5611028.6637415178</v>
      </c>
      <c r="D14" s="117">
        <v>0</v>
      </c>
      <c r="E14" s="117">
        <f t="shared" si="2"/>
        <v>5611028.6637415178</v>
      </c>
      <c r="F14" s="117">
        <v>1299002.77</v>
      </c>
      <c r="G14" s="117">
        <v>1299002.77</v>
      </c>
      <c r="H14" s="117">
        <f t="shared" si="3"/>
        <v>4312025.8937415183</v>
      </c>
      <c r="I14" s="118"/>
      <c r="J14" s="325"/>
      <c r="K14" s="325">
        <f t="shared" si="4"/>
        <v>55.425165086744911</v>
      </c>
      <c r="L14" s="325"/>
      <c r="M14" s="325"/>
      <c r="N14" s="325"/>
      <c r="O14" s="325"/>
      <c r="P14" s="325"/>
      <c r="Q14" s="325"/>
      <c r="R14" s="325"/>
      <c r="S14" s="325"/>
      <c r="T14" s="325"/>
      <c r="U14" s="325"/>
      <c r="V14" s="325"/>
    </row>
    <row r="15" spans="2:22" s="116" customFormat="1">
      <c r="B15" s="271" t="s">
        <v>529</v>
      </c>
      <c r="C15" s="117">
        <f t="shared" si="1"/>
        <v>496432.69385987293</v>
      </c>
      <c r="D15" s="117">
        <v>0</v>
      </c>
      <c r="E15" s="117">
        <f t="shared" si="2"/>
        <v>496432.69385987293</v>
      </c>
      <c r="F15" s="117">
        <v>114928.56</v>
      </c>
      <c r="G15" s="117">
        <v>114928.56</v>
      </c>
      <c r="H15" s="117">
        <f t="shared" si="3"/>
        <v>381504.13385987293</v>
      </c>
      <c r="I15" s="118"/>
      <c r="J15" s="325"/>
      <c r="K15" s="325">
        <f t="shared" si="4"/>
        <v>4.9037111839121543</v>
      </c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</row>
    <row r="16" spans="2:22" s="119" customFormat="1">
      <c r="B16" s="271" t="s">
        <v>531</v>
      </c>
      <c r="C16" s="117">
        <f t="shared" si="1"/>
        <v>944190.14181974123</v>
      </c>
      <c r="D16" s="117">
        <v>0</v>
      </c>
      <c r="E16" s="117">
        <f t="shared" si="2"/>
        <v>944190.14181974123</v>
      </c>
      <c r="F16" s="117">
        <v>218588.37</v>
      </c>
      <c r="G16" s="117">
        <v>218588.37</v>
      </c>
      <c r="H16" s="117">
        <f t="shared" si="3"/>
        <v>725601.77181974123</v>
      </c>
      <c r="J16" s="326"/>
      <c r="K16" s="325">
        <f t="shared" si="4"/>
        <v>9.3266132860459408</v>
      </c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</row>
    <row r="17" spans="2:11" s="119" customFormat="1">
      <c r="B17" s="271" t="s">
        <v>530</v>
      </c>
      <c r="C17" s="117">
        <f t="shared" si="1"/>
        <v>545970.80095752468</v>
      </c>
      <c r="D17" s="117">
        <v>0</v>
      </c>
      <c r="E17" s="117">
        <f t="shared" si="2"/>
        <v>545970.80095752468</v>
      </c>
      <c r="F17" s="117">
        <v>126397.07</v>
      </c>
      <c r="G17" s="117">
        <v>126397.07</v>
      </c>
      <c r="H17" s="117">
        <f t="shared" si="3"/>
        <v>419573.73095752468</v>
      </c>
      <c r="K17" s="325">
        <f t="shared" si="4"/>
        <v>5.3930435200156293</v>
      </c>
    </row>
    <row r="18" spans="2:11" s="119" customFormat="1">
      <c r="B18" s="190"/>
      <c r="C18" s="117"/>
      <c r="D18" s="117">
        <v>0</v>
      </c>
      <c r="E18" s="117"/>
      <c r="F18" s="117"/>
      <c r="G18" s="117"/>
      <c r="H18" s="117"/>
      <c r="K18" s="119">
        <f>SUM(K12:K17)</f>
        <v>99.999999999999986</v>
      </c>
    </row>
    <row r="19" spans="2:11" s="119" customFormat="1" ht="15" hidden="1" customHeight="1">
      <c r="B19" s="190"/>
      <c r="C19" s="117"/>
      <c r="D19" s="329">
        <v>-3708542.51</v>
      </c>
      <c r="E19" s="329"/>
      <c r="F19" s="329">
        <v>6146534.29</v>
      </c>
      <c r="G19" s="329">
        <v>6146225.79</v>
      </c>
      <c r="H19" s="117"/>
    </row>
    <row r="20" spans="2:11" s="119" customFormat="1">
      <c r="B20" s="120"/>
      <c r="C20" s="327"/>
      <c r="D20" s="327"/>
      <c r="E20" s="327"/>
      <c r="F20" s="327"/>
      <c r="G20" s="327"/>
      <c r="H20" s="327"/>
    </row>
    <row r="21" spans="2:11" s="124" customFormat="1">
      <c r="B21" s="121" t="s">
        <v>472</v>
      </c>
      <c r="C21" s="122">
        <f>SUM(C22:C27)</f>
        <v>9283612</v>
      </c>
      <c r="D21" s="122">
        <f>SUM(D22:D27)</f>
        <v>0</v>
      </c>
      <c r="E21" s="122">
        <f>SUM(E22:E27)</f>
        <v>9283612</v>
      </c>
      <c r="F21" s="122">
        <f>SUM(F22:F27)</f>
        <v>577845.31000000006</v>
      </c>
      <c r="G21" s="122">
        <f>SUM(G22:G27)</f>
        <v>577845.31000000006</v>
      </c>
      <c r="H21" s="122">
        <f t="shared" ref="H21:H27" si="5">E21-F21</f>
        <v>8705766.6899999995</v>
      </c>
      <c r="I21" s="123"/>
    </row>
    <row r="22" spans="2:11" s="126" customFormat="1">
      <c r="B22" s="271" t="s">
        <v>526</v>
      </c>
      <c r="C22" s="125">
        <f>$C$42*K22%</f>
        <v>735843.67968410079</v>
      </c>
      <c r="D22" s="125">
        <v>0</v>
      </c>
      <c r="E22" s="125">
        <f>C22+D22</f>
        <v>735843.67968410079</v>
      </c>
      <c r="F22" s="125">
        <v>45801.55</v>
      </c>
      <c r="G22" s="125">
        <v>45801.55</v>
      </c>
      <c r="H22" s="125">
        <f t="shared" si="5"/>
        <v>690042.12968410074</v>
      </c>
      <c r="I22" s="118"/>
      <c r="K22" s="126">
        <f>F22*100/$F$21</f>
        <v>7.9262649029720418</v>
      </c>
    </row>
    <row r="23" spans="2:11" s="126" customFormat="1">
      <c r="B23" s="271" t="s">
        <v>527</v>
      </c>
      <c r="C23" s="125">
        <f t="shared" ref="C23:C27" si="6">$C$42*K23%</f>
        <v>1160423.4850656483</v>
      </c>
      <c r="D23" s="125">
        <v>0</v>
      </c>
      <c r="E23" s="125">
        <f t="shared" ref="E23:E27" si="7">C23+D23</f>
        <v>1160423.4850656483</v>
      </c>
      <c r="F23" s="125">
        <f>71300.92+928</f>
        <v>72228.92</v>
      </c>
      <c r="G23" s="125">
        <v>72228.92</v>
      </c>
      <c r="H23" s="125">
        <f t="shared" si="5"/>
        <v>1088194.5650656484</v>
      </c>
      <c r="I23" s="118"/>
      <c r="K23" s="126">
        <f t="shared" ref="K23:K27" si="8">F23*100/$F$21</f>
        <v>12.499698232386795</v>
      </c>
    </row>
    <row r="24" spans="2:11" s="126" customFormat="1">
      <c r="B24" s="271" t="s">
        <v>528</v>
      </c>
      <c r="C24" s="125">
        <f t="shared" si="6"/>
        <v>6209129.4770669322</v>
      </c>
      <c r="D24" s="125">
        <v>0</v>
      </c>
      <c r="E24" s="125">
        <f t="shared" si="7"/>
        <v>6209129.4770669322</v>
      </c>
      <c r="F24" s="125">
        <f>250948.49+135530</f>
        <v>386478.49</v>
      </c>
      <c r="G24" s="125">
        <v>386478.49</v>
      </c>
      <c r="H24" s="125">
        <f t="shared" si="5"/>
        <v>5822650.987066932</v>
      </c>
      <c r="K24" s="126">
        <f t="shared" si="8"/>
        <v>66.882690455686131</v>
      </c>
    </row>
    <row r="25" spans="2:11" s="126" customFormat="1">
      <c r="B25" s="271" t="s">
        <v>529</v>
      </c>
      <c r="C25" s="125">
        <f t="shared" si="6"/>
        <v>310002.21821961313</v>
      </c>
      <c r="D25" s="125">
        <v>0</v>
      </c>
      <c r="E25" s="125">
        <f t="shared" si="7"/>
        <v>310002.21821961313</v>
      </c>
      <c r="F25" s="125">
        <v>19295.650000000001</v>
      </c>
      <c r="G25" s="125">
        <v>19295.650000000001</v>
      </c>
      <c r="H25" s="125">
        <f t="shared" si="5"/>
        <v>290706.56821961311</v>
      </c>
      <c r="K25" s="126">
        <f t="shared" si="8"/>
        <v>3.3392414312404819</v>
      </c>
    </row>
    <row r="26" spans="2:11" s="126" customFormat="1">
      <c r="B26" s="271" t="s">
        <v>531</v>
      </c>
      <c r="C26" s="125">
        <f t="shared" si="6"/>
        <v>524263.64932268811</v>
      </c>
      <c r="D26" s="125">
        <v>0</v>
      </c>
      <c r="E26" s="125">
        <f t="shared" si="7"/>
        <v>524263.64932268811</v>
      </c>
      <c r="F26" s="125">
        <v>32632.05</v>
      </c>
      <c r="G26" s="125">
        <v>32632.05</v>
      </c>
      <c r="H26" s="125">
        <f t="shared" si="5"/>
        <v>491631.59932268813</v>
      </c>
      <c r="K26" s="126">
        <f t="shared" si="8"/>
        <v>5.6471947483661324</v>
      </c>
    </row>
    <row r="27" spans="2:11" s="126" customFormat="1">
      <c r="B27" s="271" t="s">
        <v>530</v>
      </c>
      <c r="C27" s="125">
        <f t="shared" si="6"/>
        <v>343949.49064101599</v>
      </c>
      <c r="D27" s="125">
        <v>0</v>
      </c>
      <c r="E27" s="125">
        <f t="shared" si="7"/>
        <v>343949.49064101599</v>
      </c>
      <c r="F27" s="125">
        <v>21408.65</v>
      </c>
      <c r="G27" s="125">
        <v>21408.65</v>
      </c>
      <c r="H27" s="125">
        <f t="shared" si="5"/>
        <v>322540.84064101597</v>
      </c>
      <c r="K27" s="126">
        <f t="shared" si="8"/>
        <v>3.7049102293484042</v>
      </c>
    </row>
    <row r="28" spans="2:11" s="126" customFormat="1" hidden="1">
      <c r="B28" s="190"/>
      <c r="C28" s="125"/>
      <c r="D28" s="330">
        <v>592507.97</v>
      </c>
      <c r="E28" s="330"/>
      <c r="F28" s="330">
        <v>9708823.3200000003</v>
      </c>
      <c r="G28" s="330">
        <v>9622713.1699999999</v>
      </c>
      <c r="H28" s="125"/>
      <c r="K28" s="126">
        <f t="shared" ref="K23:K28" si="9">F28*100/$F$21</f>
        <v>1680.1768833254005</v>
      </c>
    </row>
    <row r="29" spans="2:11" s="126" customFormat="1" ht="15.75" thickBot="1">
      <c r="B29" s="190"/>
      <c r="C29" s="125"/>
      <c r="D29" s="125"/>
      <c r="E29" s="125"/>
      <c r="F29" s="125"/>
      <c r="G29" s="125"/>
      <c r="H29" s="125"/>
    </row>
    <row r="30" spans="2:11" ht="15.75" thickBot="1">
      <c r="B30" s="127" t="s">
        <v>473</v>
      </c>
      <c r="C30" s="128">
        <f>C10+C21</f>
        <v>19407224</v>
      </c>
      <c r="D30" s="128">
        <f t="shared" ref="D30:F30" si="10">D10+D21</f>
        <v>51146.34</v>
      </c>
      <c r="E30" s="128">
        <f t="shared" si="10"/>
        <v>19458370.34</v>
      </c>
      <c r="F30" s="128">
        <f t="shared" si="10"/>
        <v>2921551.04</v>
      </c>
      <c r="G30" s="128">
        <f>G10+G21</f>
        <v>2921551.04</v>
      </c>
      <c r="H30" s="128">
        <f>H10+H21</f>
        <v>16536819.300000001</v>
      </c>
      <c r="K30" s="129">
        <f>SUM(K22:K27)</f>
        <v>99.999999999999972</v>
      </c>
    </row>
    <row r="31" spans="2:11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1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5">
        <f>C10+C21</f>
        <v>19407224</v>
      </c>
      <c r="D35" s="335">
        <f t="shared" ref="D35:H35" si="11">D10+D21</f>
        <v>51146.34</v>
      </c>
      <c r="E35" s="335">
        <f t="shared" si="11"/>
        <v>19458370.34</v>
      </c>
      <c r="F35" s="335">
        <f t="shared" si="11"/>
        <v>2921551.04</v>
      </c>
      <c r="G35" s="335">
        <f t="shared" si="11"/>
        <v>2921551.04</v>
      </c>
      <c r="H35" s="335">
        <f t="shared" si="11"/>
        <v>16536819.300000001</v>
      </c>
    </row>
    <row r="36" spans="3:9" hidden="1">
      <c r="C36" s="272"/>
      <c r="D36" s="272"/>
      <c r="E36" s="272"/>
      <c r="F36" s="272"/>
    </row>
    <row r="37" spans="3:9" hidden="1">
      <c r="C37" s="335">
        <f>C33-C35</f>
        <v>-185962</v>
      </c>
      <c r="D37" s="335">
        <f t="shared" ref="D37:H37" si="12">D33-D35</f>
        <v>-3137180.78</v>
      </c>
      <c r="E37" s="335">
        <f t="shared" si="12"/>
        <v>-3323142.7800000012</v>
      </c>
      <c r="F37" s="335">
        <f t="shared" si="12"/>
        <v>12933806.57</v>
      </c>
      <c r="G37" s="335">
        <f t="shared" si="12"/>
        <v>12653605.460000001</v>
      </c>
      <c r="H37" s="335">
        <f t="shared" si="12"/>
        <v>-16256949.350000001</v>
      </c>
    </row>
    <row r="38" spans="3:9" hidden="1">
      <c r="C38" s="273">
        <f>C37-C10</f>
        <v>-10309574</v>
      </c>
      <c r="D38" s="274">
        <f>C38/6</f>
        <v>-1718262.3333333333</v>
      </c>
      <c r="E38" s="272"/>
      <c r="F38" s="272"/>
    </row>
    <row r="39" spans="3:9" hidden="1">
      <c r="C39" s="272"/>
      <c r="D39" s="272"/>
      <c r="E39" s="272"/>
      <c r="F39" s="272"/>
    </row>
    <row r="40" spans="3:9" hidden="1">
      <c r="C40" s="272"/>
      <c r="D40" s="272"/>
      <c r="E40" s="272"/>
      <c r="F40" s="272"/>
    </row>
    <row r="41" spans="3:9">
      <c r="C41" s="129">
        <v>10123612</v>
      </c>
      <c r="D41" s="129">
        <v>51146.34</v>
      </c>
      <c r="E41" s="129">
        <v>19458370.339999996</v>
      </c>
      <c r="F41" s="129">
        <v>2921551.04</v>
      </c>
      <c r="G41" s="129">
        <v>2921551.04</v>
      </c>
      <c r="H41" s="129">
        <v>16536819.299999997</v>
      </c>
    </row>
    <row r="42" spans="3:9">
      <c r="C42" s="130">
        <v>9283612</v>
      </c>
      <c r="D42" s="130"/>
      <c r="E42" s="130"/>
      <c r="F42" s="130"/>
      <c r="G42" s="130"/>
      <c r="H42" s="130"/>
      <c r="I42" s="130"/>
    </row>
    <row r="43" spans="3:9">
      <c r="C43" s="130"/>
      <c r="D43" s="130"/>
      <c r="E43" s="130"/>
      <c r="F43" s="130"/>
      <c r="G43" s="130"/>
      <c r="H43" s="130"/>
      <c r="I43" s="130"/>
    </row>
    <row r="44" spans="3:9">
      <c r="C44" s="130"/>
      <c r="D44" s="130"/>
      <c r="E44" s="130"/>
      <c r="F44" s="130"/>
      <c r="G44" s="130"/>
      <c r="H44" s="130"/>
      <c r="I44" s="130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E31" sqref="E31"/>
    </sheetView>
  </sheetViews>
  <sheetFormatPr baseColWidth="10" defaultRowHeight="12.75"/>
  <cols>
    <col min="1" max="1" width="1.5703125" customWidth="1"/>
    <col min="2" max="2" width="7.140625" customWidth="1"/>
    <col min="3" max="3" width="81.28515625" customWidth="1"/>
    <col min="4" max="4" width="15.42578125" customWidth="1"/>
    <col min="5" max="5" width="14" customWidth="1"/>
    <col min="6" max="6" width="15.5703125" customWidth="1"/>
    <col min="7" max="7" width="14.42578125" customWidth="1"/>
    <col min="8" max="8" width="15.28515625" customWidth="1"/>
    <col min="9" max="9" width="14.7109375" customWidth="1"/>
  </cols>
  <sheetData>
    <row r="1" spans="1:9" ht="13.5" thickBot="1"/>
    <row r="2" spans="1:9" s="155" customFormat="1" ht="15">
      <c r="B2" s="453" t="s">
        <v>525</v>
      </c>
      <c r="C2" s="454"/>
      <c r="D2" s="454"/>
      <c r="E2" s="454"/>
      <c r="F2" s="454"/>
      <c r="G2" s="454"/>
      <c r="H2" s="454"/>
      <c r="I2" s="455"/>
    </row>
    <row r="3" spans="1:9" s="155" customFormat="1" ht="15">
      <c r="B3" s="456" t="s">
        <v>366</v>
      </c>
      <c r="C3" s="457"/>
      <c r="D3" s="457"/>
      <c r="E3" s="457"/>
      <c r="F3" s="457"/>
      <c r="G3" s="457"/>
      <c r="H3" s="457"/>
      <c r="I3" s="458"/>
    </row>
    <row r="4" spans="1:9" s="155" customFormat="1" ht="15">
      <c r="B4" s="456" t="s">
        <v>474</v>
      </c>
      <c r="C4" s="457"/>
      <c r="D4" s="457"/>
      <c r="E4" s="457"/>
      <c r="F4" s="457"/>
      <c r="G4" s="457"/>
      <c r="H4" s="457"/>
      <c r="I4" s="458"/>
    </row>
    <row r="5" spans="1:9" s="155" customFormat="1" ht="15">
      <c r="B5" s="456" t="s">
        <v>537</v>
      </c>
      <c r="C5" s="457"/>
      <c r="D5" s="457"/>
      <c r="E5" s="457"/>
      <c r="F5" s="457"/>
      <c r="G5" s="457"/>
      <c r="H5" s="457"/>
      <c r="I5" s="458"/>
    </row>
    <row r="6" spans="1:9" s="155" customFormat="1" ht="15.75" thickBot="1">
      <c r="B6" s="459" t="s">
        <v>4</v>
      </c>
      <c r="C6" s="460"/>
      <c r="D6" s="460"/>
      <c r="E6" s="460"/>
      <c r="F6" s="460"/>
      <c r="G6" s="460"/>
      <c r="H6" s="460"/>
      <c r="I6" s="461"/>
    </row>
    <row r="7" spans="1:9" s="159" customFormat="1" ht="7.5" customHeight="1" thickBot="1">
      <c r="A7" s="156"/>
      <c r="B7" s="157"/>
      <c r="C7" s="157"/>
      <c r="D7" s="158"/>
      <c r="E7" s="158"/>
      <c r="F7" s="158"/>
      <c r="G7" s="158"/>
      <c r="H7" s="158"/>
      <c r="I7" s="157"/>
    </row>
    <row r="8" spans="1:9" s="155" customFormat="1" ht="15.75" thickBot="1">
      <c r="B8" s="453" t="s">
        <v>128</v>
      </c>
      <c r="C8" s="462"/>
      <c r="D8" s="464" t="s">
        <v>456</v>
      </c>
      <c r="E8" s="465"/>
      <c r="F8" s="465"/>
      <c r="G8" s="465"/>
      <c r="H8" s="466"/>
      <c r="I8" s="467" t="s">
        <v>149</v>
      </c>
    </row>
    <row r="9" spans="1:9" s="155" customFormat="1" ht="30.75" thickBot="1">
      <c r="B9" s="459"/>
      <c r="C9" s="463"/>
      <c r="D9" s="186" t="s">
        <v>475</v>
      </c>
      <c r="E9" s="186" t="s">
        <v>476</v>
      </c>
      <c r="F9" s="186" t="s">
        <v>477</v>
      </c>
      <c r="G9" s="186" t="s">
        <v>153</v>
      </c>
      <c r="H9" s="186" t="s">
        <v>154</v>
      </c>
      <c r="I9" s="468"/>
    </row>
    <row r="10" spans="1:9" ht="7.9" customHeight="1">
      <c r="B10" s="451"/>
      <c r="C10" s="452"/>
      <c r="D10" s="132"/>
      <c r="E10" s="132"/>
      <c r="F10" s="132"/>
      <c r="G10" s="132"/>
      <c r="H10" s="132"/>
      <c r="I10" s="132"/>
    </row>
    <row r="11" spans="1:9" ht="14.45" customHeight="1">
      <c r="B11" s="133" t="s">
        <v>478</v>
      </c>
      <c r="C11" s="134"/>
      <c r="D11" s="284">
        <f>D12+D21+D29+D39</f>
        <v>10123612</v>
      </c>
      <c r="E11" s="284">
        <f t="shared" ref="E11:H11" si="0">E12+E21+E29+E39</f>
        <v>51146.34</v>
      </c>
      <c r="F11" s="284">
        <f t="shared" si="0"/>
        <v>10174758.34</v>
      </c>
      <c r="G11" s="284">
        <f t="shared" si="0"/>
        <v>2343705.73</v>
      </c>
      <c r="H11" s="284">
        <f t="shared" si="0"/>
        <v>2343705.73</v>
      </c>
      <c r="I11" s="312">
        <f>F11-G11</f>
        <v>7831052.6099999994</v>
      </c>
    </row>
    <row r="12" spans="1:9" ht="15">
      <c r="B12" s="133" t="s">
        <v>479</v>
      </c>
      <c r="C12" s="134"/>
      <c r="D12" s="282">
        <f>SUM(D13:D20)</f>
        <v>0</v>
      </c>
      <c r="E12" s="282">
        <f t="shared" ref="E12:H12" si="1">SUM(E13:E20)</f>
        <v>0</v>
      </c>
      <c r="F12" s="282">
        <f t="shared" si="1"/>
        <v>0</v>
      </c>
      <c r="G12" s="282">
        <f t="shared" si="1"/>
        <v>0</v>
      </c>
      <c r="H12" s="282">
        <f t="shared" si="1"/>
        <v>0</v>
      </c>
      <c r="I12" s="136"/>
    </row>
    <row r="13" spans="1:9" ht="15">
      <c r="B13" s="137"/>
      <c r="C13" s="138" t="s">
        <v>480</v>
      </c>
      <c r="D13" s="276"/>
      <c r="E13" s="277"/>
      <c r="F13" s="277"/>
      <c r="G13" s="277"/>
      <c r="H13" s="278"/>
      <c r="I13" s="140"/>
    </row>
    <row r="14" spans="1:9" ht="15">
      <c r="B14" s="137"/>
      <c r="C14" s="138" t="s">
        <v>481</v>
      </c>
      <c r="D14" s="276"/>
      <c r="E14" s="277"/>
      <c r="F14" s="277"/>
      <c r="G14" s="277"/>
      <c r="H14" s="278"/>
      <c r="I14" s="140"/>
    </row>
    <row r="15" spans="1:9" ht="15">
      <c r="B15" s="137"/>
      <c r="C15" s="138" t="s">
        <v>482</v>
      </c>
      <c r="D15" s="276"/>
      <c r="E15" s="277"/>
      <c r="F15" s="277"/>
      <c r="G15" s="277"/>
      <c r="H15" s="278"/>
      <c r="I15" s="139"/>
    </row>
    <row r="16" spans="1:9" ht="15">
      <c r="B16" s="137"/>
      <c r="C16" s="138" t="s">
        <v>483</v>
      </c>
      <c r="D16" s="276"/>
      <c r="E16" s="277"/>
      <c r="F16" s="277"/>
      <c r="G16" s="277"/>
      <c r="H16" s="277"/>
      <c r="I16" s="139"/>
    </row>
    <row r="17" spans="2:9" ht="15">
      <c r="B17" s="137"/>
      <c r="C17" s="138" t="s">
        <v>484</v>
      </c>
      <c r="D17" s="276"/>
      <c r="E17" s="277"/>
      <c r="F17" s="277"/>
      <c r="G17" s="277"/>
      <c r="H17" s="277"/>
      <c r="I17" s="139"/>
    </row>
    <row r="18" spans="2:9" ht="15">
      <c r="B18" s="137"/>
      <c r="C18" s="138" t="s">
        <v>485</v>
      </c>
      <c r="D18" s="276"/>
      <c r="E18" s="277"/>
      <c r="F18" s="277"/>
      <c r="G18" s="277"/>
      <c r="H18" s="277"/>
      <c r="I18" s="139"/>
    </row>
    <row r="19" spans="2:9" ht="15">
      <c r="B19" s="137"/>
      <c r="C19" s="138" t="s">
        <v>486</v>
      </c>
      <c r="D19" s="276"/>
      <c r="E19" s="277"/>
      <c r="F19" s="277"/>
      <c r="G19" s="277"/>
      <c r="H19" s="277"/>
      <c r="I19" s="139"/>
    </row>
    <row r="20" spans="2:9" ht="15">
      <c r="B20" s="137"/>
      <c r="C20" s="138" t="s">
        <v>487</v>
      </c>
      <c r="D20" s="276"/>
      <c r="E20" s="277"/>
      <c r="F20" s="277"/>
      <c r="G20" s="277"/>
      <c r="H20" s="277"/>
      <c r="I20" s="139"/>
    </row>
    <row r="21" spans="2:9" ht="15">
      <c r="B21" s="133" t="s">
        <v>488</v>
      </c>
      <c r="C21" s="134"/>
      <c r="D21" s="311">
        <f>SUM(D22:D28)</f>
        <v>10123612</v>
      </c>
      <c r="E21" s="311">
        <f t="shared" ref="E21:H21" si="2">SUM(E22:E28)</f>
        <v>51146.34</v>
      </c>
      <c r="F21" s="311">
        <f t="shared" si="2"/>
        <v>10174758.34</v>
      </c>
      <c r="G21" s="311">
        <f t="shared" si="2"/>
        <v>2343705.73</v>
      </c>
      <c r="H21" s="311">
        <f t="shared" si="2"/>
        <v>2343705.73</v>
      </c>
      <c r="I21" s="311">
        <f>F21-G21</f>
        <v>7831052.6099999994</v>
      </c>
    </row>
    <row r="22" spans="2:9" ht="15">
      <c r="B22" s="137"/>
      <c r="C22" s="138" t="s">
        <v>489</v>
      </c>
      <c r="D22" s="276"/>
      <c r="E22" s="277"/>
      <c r="F22" s="277"/>
      <c r="G22" s="277"/>
      <c r="H22" s="277"/>
      <c r="I22" s="139"/>
    </row>
    <row r="23" spans="2:9" ht="15">
      <c r="B23" s="137"/>
      <c r="C23" s="138" t="s">
        <v>490</v>
      </c>
      <c r="D23" s="276"/>
      <c r="E23" s="277"/>
      <c r="F23" s="277"/>
      <c r="G23" s="277"/>
      <c r="H23" s="277"/>
      <c r="I23" s="139"/>
    </row>
    <row r="24" spans="2:9" ht="15">
      <c r="B24" s="137"/>
      <c r="C24" s="138" t="s">
        <v>491</v>
      </c>
      <c r="D24" s="276"/>
      <c r="E24" s="277"/>
      <c r="F24" s="277"/>
      <c r="G24" s="277"/>
      <c r="H24" s="277"/>
      <c r="I24" s="139"/>
    </row>
    <row r="25" spans="2:9" ht="15">
      <c r="B25" s="137"/>
      <c r="C25" s="138" t="s">
        <v>492</v>
      </c>
      <c r="D25" s="276"/>
      <c r="E25" s="277"/>
      <c r="F25" s="277"/>
      <c r="G25" s="277"/>
      <c r="H25" s="277"/>
      <c r="I25" s="139"/>
    </row>
    <row r="26" spans="2:9" ht="15">
      <c r="B26" s="137"/>
      <c r="C26" s="138" t="s">
        <v>493</v>
      </c>
      <c r="D26" s="313">
        <f>'F6b. EAEPE ADMVA'!C10</f>
        <v>10123612</v>
      </c>
      <c r="E26" s="310">
        <f>'F6b. EAEPE ADMVA'!D10</f>
        <v>51146.34</v>
      </c>
      <c r="F26" s="310">
        <f>D26+E26</f>
        <v>10174758.34</v>
      </c>
      <c r="G26" s="310">
        <f>'F6b. EAEPE ADMVA'!F10</f>
        <v>2343705.73</v>
      </c>
      <c r="H26" s="310">
        <f>'F6b. EAEPE ADMVA'!G10</f>
        <v>2343705.73</v>
      </c>
      <c r="I26" s="310">
        <f>F26-G26</f>
        <v>7831052.6099999994</v>
      </c>
    </row>
    <row r="27" spans="2:9" ht="15">
      <c r="B27" s="137"/>
      <c r="C27" s="138" t="s">
        <v>494</v>
      </c>
      <c r="D27" s="276"/>
      <c r="E27" s="277"/>
      <c r="F27" s="277"/>
      <c r="G27" s="277"/>
      <c r="H27" s="277"/>
      <c r="I27" s="139"/>
    </row>
    <row r="28" spans="2:9" ht="15">
      <c r="B28" s="137"/>
      <c r="C28" s="138" t="s">
        <v>495</v>
      </c>
      <c r="D28" s="276"/>
      <c r="E28" s="277"/>
      <c r="F28" s="277"/>
      <c r="G28" s="277"/>
      <c r="H28" s="277"/>
      <c r="I28" s="139"/>
    </row>
    <row r="29" spans="2:9" ht="15">
      <c r="B29" s="141" t="s">
        <v>496</v>
      </c>
      <c r="C29" s="142"/>
      <c r="D29" s="282">
        <f>SUM(D30:D38)</f>
        <v>0</v>
      </c>
      <c r="E29" s="282">
        <f t="shared" ref="E29:H29" si="3">SUM(E30:E38)</f>
        <v>0</v>
      </c>
      <c r="F29" s="282">
        <f t="shared" si="3"/>
        <v>0</v>
      </c>
      <c r="G29" s="282">
        <f t="shared" si="3"/>
        <v>0</v>
      </c>
      <c r="H29" s="282">
        <f t="shared" si="3"/>
        <v>0</v>
      </c>
      <c r="I29" s="135"/>
    </row>
    <row r="30" spans="2:9" ht="15">
      <c r="B30" s="137"/>
      <c r="C30" s="138" t="s">
        <v>497</v>
      </c>
      <c r="D30" s="276"/>
      <c r="E30" s="277"/>
      <c r="F30" s="277"/>
      <c r="G30" s="277"/>
      <c r="H30" s="277"/>
      <c r="I30" s="139"/>
    </row>
    <row r="31" spans="2:9" ht="15">
      <c r="B31" s="137"/>
      <c r="C31" s="138" t="s">
        <v>498</v>
      </c>
      <c r="D31" s="276"/>
      <c r="E31" s="277"/>
      <c r="F31" s="277"/>
      <c r="G31" s="277"/>
      <c r="H31" s="277"/>
      <c r="I31" s="139"/>
    </row>
    <row r="32" spans="2:9" ht="15">
      <c r="B32" s="137"/>
      <c r="C32" s="138" t="s">
        <v>499</v>
      </c>
      <c r="D32" s="276"/>
      <c r="E32" s="277"/>
      <c r="F32" s="277"/>
      <c r="G32" s="277"/>
      <c r="H32" s="277"/>
      <c r="I32" s="139"/>
    </row>
    <row r="33" spans="2:9" ht="15">
      <c r="B33" s="137"/>
      <c r="C33" s="138" t="s">
        <v>500</v>
      </c>
      <c r="D33" s="276"/>
      <c r="E33" s="277"/>
      <c r="F33" s="277"/>
      <c r="G33" s="277"/>
      <c r="H33" s="277"/>
      <c r="I33" s="139"/>
    </row>
    <row r="34" spans="2:9" ht="15">
      <c r="B34" s="137"/>
      <c r="C34" s="138" t="s">
        <v>501</v>
      </c>
      <c r="D34" s="276"/>
      <c r="E34" s="277"/>
      <c r="F34" s="277"/>
      <c r="G34" s="277"/>
      <c r="H34" s="277"/>
      <c r="I34" s="139"/>
    </row>
    <row r="35" spans="2:9" ht="15">
      <c r="B35" s="137"/>
      <c r="C35" s="138" t="s">
        <v>502</v>
      </c>
      <c r="D35" s="276"/>
      <c r="E35" s="277"/>
      <c r="F35" s="277"/>
      <c r="G35" s="277"/>
      <c r="H35" s="277"/>
      <c r="I35" s="139"/>
    </row>
    <row r="36" spans="2:9" ht="15">
      <c r="B36" s="137"/>
      <c r="C36" s="138" t="s">
        <v>503</v>
      </c>
      <c r="D36" s="276"/>
      <c r="E36" s="277"/>
      <c r="F36" s="277"/>
      <c r="G36" s="277"/>
      <c r="H36" s="277"/>
      <c r="I36" s="139"/>
    </row>
    <row r="37" spans="2:9" ht="15">
      <c r="B37" s="137"/>
      <c r="C37" s="138" t="s">
        <v>504</v>
      </c>
      <c r="D37" s="276"/>
      <c r="E37" s="277"/>
      <c r="F37" s="277"/>
      <c r="G37" s="277"/>
      <c r="H37" s="277"/>
      <c r="I37" s="139"/>
    </row>
    <row r="38" spans="2:9" ht="15">
      <c r="B38" s="137"/>
      <c r="C38" s="138" t="s">
        <v>505</v>
      </c>
      <c r="D38" s="276"/>
      <c r="E38" s="277"/>
      <c r="F38" s="277"/>
      <c r="G38" s="277"/>
      <c r="H38" s="277"/>
      <c r="I38" s="139"/>
    </row>
    <row r="39" spans="2:9" ht="15">
      <c r="B39" s="141" t="s">
        <v>506</v>
      </c>
      <c r="C39" s="142"/>
      <c r="D39" s="282">
        <f>SUM(D40:D43)</f>
        <v>0</v>
      </c>
      <c r="E39" s="282">
        <f t="shared" ref="E39:H39" si="4">SUM(E40:E43)</f>
        <v>0</v>
      </c>
      <c r="F39" s="282">
        <f t="shared" si="4"/>
        <v>0</v>
      </c>
      <c r="G39" s="282">
        <f t="shared" si="4"/>
        <v>0</v>
      </c>
      <c r="H39" s="282">
        <f t="shared" si="4"/>
        <v>0</v>
      </c>
      <c r="I39" s="135"/>
    </row>
    <row r="40" spans="2:9" ht="15">
      <c r="B40" s="137"/>
      <c r="C40" s="143" t="s">
        <v>507</v>
      </c>
      <c r="D40" s="276"/>
      <c r="E40" s="277"/>
      <c r="F40" s="277"/>
      <c r="G40" s="277"/>
      <c r="H40" s="277"/>
      <c r="I40" s="139"/>
    </row>
    <row r="41" spans="2:9" ht="30">
      <c r="B41" s="137"/>
      <c r="C41" s="144" t="s">
        <v>508</v>
      </c>
      <c r="D41" s="276"/>
      <c r="E41" s="277"/>
      <c r="F41" s="277"/>
      <c r="G41" s="277"/>
      <c r="H41" s="277"/>
      <c r="I41" s="139"/>
    </row>
    <row r="42" spans="2:9" ht="15">
      <c r="B42" s="137"/>
      <c r="C42" s="143" t="s">
        <v>509</v>
      </c>
      <c r="D42" s="276"/>
      <c r="E42" s="277"/>
      <c r="F42" s="277"/>
      <c r="G42" s="277"/>
      <c r="H42" s="277"/>
      <c r="I42" s="139"/>
    </row>
    <row r="43" spans="2:9" ht="15">
      <c r="B43" s="137"/>
      <c r="C43" s="143" t="s">
        <v>510</v>
      </c>
      <c r="D43" s="276"/>
      <c r="E43" s="277"/>
      <c r="F43" s="277"/>
      <c r="G43" s="277"/>
      <c r="H43" s="277"/>
      <c r="I43" s="139"/>
    </row>
    <row r="44" spans="2:9" ht="15">
      <c r="B44" s="133" t="s">
        <v>511</v>
      </c>
      <c r="C44" s="134"/>
      <c r="D44" s="284">
        <f>D45+D54+D62+D72</f>
        <v>9283612</v>
      </c>
      <c r="E44" s="284">
        <f t="shared" ref="E44:H44" si="5">E45+E54+E62+E72</f>
        <v>0</v>
      </c>
      <c r="F44" s="284">
        <f t="shared" si="5"/>
        <v>9283612</v>
      </c>
      <c r="G44" s="284">
        <f t="shared" si="5"/>
        <v>577845.31000000006</v>
      </c>
      <c r="H44" s="284">
        <f t="shared" si="5"/>
        <v>577845.31000000006</v>
      </c>
      <c r="I44" s="284">
        <f>F44-G44</f>
        <v>8705766.6899999995</v>
      </c>
    </row>
    <row r="45" spans="2:9" ht="15">
      <c r="B45" s="145" t="s">
        <v>479</v>
      </c>
      <c r="C45" s="146"/>
      <c r="D45" s="275"/>
      <c r="E45" s="275"/>
      <c r="F45" s="275"/>
      <c r="G45" s="275"/>
      <c r="H45" s="275"/>
      <c r="I45" s="135"/>
    </row>
    <row r="46" spans="2:9" ht="15">
      <c r="B46" s="137"/>
      <c r="C46" s="143" t="s">
        <v>480</v>
      </c>
      <c r="D46" s="276"/>
      <c r="E46" s="277"/>
      <c r="F46" s="277"/>
      <c r="G46" s="277"/>
      <c r="H46" s="277"/>
      <c r="I46" s="139"/>
    </row>
    <row r="47" spans="2:9" ht="15">
      <c r="B47" s="137"/>
      <c r="C47" s="143" t="s">
        <v>481</v>
      </c>
      <c r="D47" s="276"/>
      <c r="E47" s="277"/>
      <c r="F47" s="277"/>
      <c r="G47" s="277"/>
      <c r="H47" s="277"/>
      <c r="I47" s="139"/>
    </row>
    <row r="48" spans="2:9" ht="15">
      <c r="B48" s="137"/>
      <c r="C48" s="143" t="s">
        <v>482</v>
      </c>
      <c r="D48" s="276"/>
      <c r="E48" s="277"/>
      <c r="F48" s="277"/>
      <c r="G48" s="277"/>
      <c r="H48" s="277"/>
      <c r="I48" s="139"/>
    </row>
    <row r="49" spans="2:9" ht="15">
      <c r="B49" s="137"/>
      <c r="C49" s="143" t="s">
        <v>483</v>
      </c>
      <c r="D49" s="276"/>
      <c r="E49" s="277"/>
      <c r="F49" s="277"/>
      <c r="G49" s="277"/>
      <c r="H49" s="277"/>
      <c r="I49" s="139"/>
    </row>
    <row r="50" spans="2:9" ht="15">
      <c r="B50" s="137"/>
      <c r="C50" s="143" t="s">
        <v>484</v>
      </c>
      <c r="D50" s="276"/>
      <c r="E50" s="277"/>
      <c r="F50" s="277"/>
      <c r="G50" s="277"/>
      <c r="H50" s="277"/>
      <c r="I50" s="139"/>
    </row>
    <row r="51" spans="2:9" ht="15">
      <c r="B51" s="137"/>
      <c r="C51" s="143" t="s">
        <v>485</v>
      </c>
      <c r="D51" s="276"/>
      <c r="E51" s="277"/>
      <c r="F51" s="277"/>
      <c r="G51" s="277"/>
      <c r="H51" s="277"/>
      <c r="I51" s="139"/>
    </row>
    <row r="52" spans="2:9" ht="15">
      <c r="B52" s="137"/>
      <c r="C52" s="143" t="s">
        <v>486</v>
      </c>
      <c r="D52" s="276"/>
      <c r="E52" s="277"/>
      <c r="F52" s="277"/>
      <c r="G52" s="277"/>
      <c r="H52" s="277"/>
      <c r="I52" s="139"/>
    </row>
    <row r="53" spans="2:9" ht="15">
      <c r="B53" s="137"/>
      <c r="C53" s="143" t="s">
        <v>487</v>
      </c>
      <c r="D53" s="276"/>
      <c r="E53" s="277"/>
      <c r="F53" s="277"/>
      <c r="G53" s="277"/>
      <c r="H53" s="277"/>
      <c r="I53" s="139"/>
    </row>
    <row r="54" spans="2:9" ht="15">
      <c r="B54" s="133" t="s">
        <v>488</v>
      </c>
      <c r="C54" s="134"/>
      <c r="D54" s="314">
        <f>SUM(D55:D61)</f>
        <v>9283612</v>
      </c>
      <c r="E54" s="314">
        <f t="shared" ref="E54:H54" si="6">SUM(E55:E61)</f>
        <v>0</v>
      </c>
      <c r="F54" s="314">
        <f t="shared" si="6"/>
        <v>9283612</v>
      </c>
      <c r="G54" s="314">
        <f t="shared" si="6"/>
        <v>577845.31000000006</v>
      </c>
      <c r="H54" s="314">
        <f t="shared" si="6"/>
        <v>577845.31000000006</v>
      </c>
      <c r="I54" s="314">
        <f>F54-G54</f>
        <v>8705766.6899999995</v>
      </c>
    </row>
    <row r="55" spans="2:9" ht="15">
      <c r="B55" s="137"/>
      <c r="C55" s="138" t="s">
        <v>489</v>
      </c>
      <c r="D55" s="279"/>
      <c r="E55" s="278"/>
      <c r="F55" s="278"/>
      <c r="G55" s="278"/>
      <c r="H55" s="278"/>
      <c r="I55" s="140"/>
    </row>
    <row r="56" spans="2:9" ht="15">
      <c r="B56" s="137"/>
      <c r="C56" s="138" t="s">
        <v>490</v>
      </c>
      <c r="D56" s="279"/>
      <c r="E56" s="278"/>
      <c r="F56" s="278"/>
      <c r="G56" s="278"/>
      <c r="H56" s="278"/>
      <c r="I56" s="140"/>
    </row>
    <row r="57" spans="2:9" ht="15">
      <c r="B57" s="137"/>
      <c r="C57" s="138" t="s">
        <v>491</v>
      </c>
      <c r="D57" s="279"/>
      <c r="E57" s="278"/>
      <c r="F57" s="278"/>
      <c r="G57" s="278"/>
      <c r="H57" s="278"/>
      <c r="I57" s="140"/>
    </row>
    <row r="58" spans="2:9" ht="15">
      <c r="B58" s="137"/>
      <c r="C58" s="138" t="s">
        <v>492</v>
      </c>
      <c r="D58" s="279"/>
      <c r="E58" s="278"/>
      <c r="F58" s="278"/>
      <c r="G58" s="278"/>
      <c r="H58" s="278"/>
      <c r="I58" s="140"/>
    </row>
    <row r="59" spans="2:9" ht="15">
      <c r="B59" s="137"/>
      <c r="C59" s="138" t="s">
        <v>493</v>
      </c>
      <c r="D59" s="315">
        <f>'F6b. EAEPE ADMVA'!C21</f>
        <v>9283612</v>
      </c>
      <c r="E59" s="316">
        <f>'F6b. EAEPE ADMVA'!D21</f>
        <v>0</v>
      </c>
      <c r="F59" s="316">
        <f>D59+E59</f>
        <v>9283612</v>
      </c>
      <c r="G59" s="316">
        <f>'F6b. EAEPE ADMVA'!F21</f>
        <v>577845.31000000006</v>
      </c>
      <c r="H59" s="316">
        <f>'F6b. EAEPE ADMVA'!G21</f>
        <v>577845.31000000006</v>
      </c>
      <c r="I59" s="316">
        <f>F59-G59</f>
        <v>8705766.6899999995</v>
      </c>
    </row>
    <row r="60" spans="2:9" ht="15">
      <c r="B60" s="137"/>
      <c r="C60" s="138" t="s">
        <v>494</v>
      </c>
      <c r="D60" s="279"/>
      <c r="E60" s="278"/>
      <c r="F60" s="278"/>
      <c r="G60" s="278"/>
      <c r="H60" s="278"/>
      <c r="I60" s="140"/>
    </row>
    <row r="61" spans="2:9" ht="15">
      <c r="B61" s="137"/>
      <c r="C61" s="138" t="s">
        <v>495</v>
      </c>
      <c r="D61" s="280"/>
      <c r="E61" s="281"/>
      <c r="F61" s="281"/>
      <c r="G61" s="281"/>
      <c r="H61" s="281"/>
      <c r="I61" s="140"/>
    </row>
    <row r="62" spans="2:9" ht="15">
      <c r="B62" s="141" t="s">
        <v>496</v>
      </c>
      <c r="C62" s="142"/>
      <c r="D62" s="282">
        <f>SUM(D63:D71)</f>
        <v>0</v>
      </c>
      <c r="E62" s="282">
        <f t="shared" ref="E62:H62" si="7">SUM(E63:E71)</f>
        <v>0</v>
      </c>
      <c r="F62" s="282">
        <f t="shared" si="7"/>
        <v>0</v>
      </c>
      <c r="G62" s="282">
        <f t="shared" si="7"/>
        <v>0</v>
      </c>
      <c r="H62" s="282">
        <f t="shared" si="7"/>
        <v>0</v>
      </c>
      <c r="I62" s="136"/>
    </row>
    <row r="63" spans="2:9" ht="15">
      <c r="B63" s="137"/>
      <c r="C63" s="138" t="s">
        <v>497</v>
      </c>
      <c r="D63" s="280"/>
      <c r="E63" s="281"/>
      <c r="F63" s="281"/>
      <c r="G63" s="281"/>
      <c r="H63" s="281"/>
      <c r="I63" s="140"/>
    </row>
    <row r="64" spans="2:9" ht="15">
      <c r="B64" s="137"/>
      <c r="C64" s="138" t="s">
        <v>498</v>
      </c>
      <c r="D64" s="280"/>
      <c r="E64" s="281"/>
      <c r="F64" s="281"/>
      <c r="G64" s="281"/>
      <c r="H64" s="281"/>
      <c r="I64" s="140"/>
    </row>
    <row r="65" spans="2:9" ht="15">
      <c r="B65" s="137"/>
      <c r="C65" s="138" t="s">
        <v>499</v>
      </c>
      <c r="D65" s="280"/>
      <c r="E65" s="281"/>
      <c r="F65" s="281"/>
      <c r="G65" s="281"/>
      <c r="H65" s="281"/>
      <c r="I65" s="140"/>
    </row>
    <row r="66" spans="2:9" ht="15">
      <c r="B66" s="137"/>
      <c r="C66" s="138" t="s">
        <v>500</v>
      </c>
      <c r="D66" s="280"/>
      <c r="E66" s="281"/>
      <c r="F66" s="281"/>
      <c r="G66" s="281"/>
      <c r="H66" s="281"/>
      <c r="I66" s="140"/>
    </row>
    <row r="67" spans="2:9" ht="15">
      <c r="B67" s="137"/>
      <c r="C67" s="138" t="s">
        <v>501</v>
      </c>
      <c r="D67" s="280"/>
      <c r="E67" s="281"/>
      <c r="F67" s="281"/>
      <c r="G67" s="281"/>
      <c r="H67" s="281"/>
      <c r="I67" s="140"/>
    </row>
    <row r="68" spans="2:9" ht="15">
      <c r="B68" s="137"/>
      <c r="C68" s="138" t="s">
        <v>502</v>
      </c>
      <c r="D68" s="280"/>
      <c r="E68" s="281"/>
      <c r="F68" s="281"/>
      <c r="G68" s="281"/>
      <c r="H68" s="281"/>
      <c r="I68" s="140"/>
    </row>
    <row r="69" spans="2:9" ht="15">
      <c r="B69" s="137"/>
      <c r="C69" s="138" t="s">
        <v>503</v>
      </c>
      <c r="D69" s="280"/>
      <c r="E69" s="281"/>
      <c r="F69" s="281"/>
      <c r="G69" s="281"/>
      <c r="H69" s="281"/>
      <c r="I69" s="140"/>
    </row>
    <row r="70" spans="2:9" ht="15">
      <c r="B70" s="137"/>
      <c r="C70" s="138" t="s">
        <v>504</v>
      </c>
      <c r="D70" s="280"/>
      <c r="E70" s="281"/>
      <c r="F70" s="281"/>
      <c r="G70" s="281"/>
      <c r="H70" s="281"/>
      <c r="I70" s="140"/>
    </row>
    <row r="71" spans="2:9" ht="15">
      <c r="B71" s="137"/>
      <c r="C71" s="138" t="s">
        <v>505</v>
      </c>
      <c r="D71" s="280"/>
      <c r="E71" s="281"/>
      <c r="F71" s="281"/>
      <c r="G71" s="281"/>
      <c r="H71" s="281"/>
      <c r="I71" s="140"/>
    </row>
    <row r="72" spans="2:9" ht="15">
      <c r="B72" s="141" t="s">
        <v>506</v>
      </c>
      <c r="C72" s="142"/>
      <c r="D72" s="282">
        <f>SUM(D73:D76)</f>
        <v>0</v>
      </c>
      <c r="E72" s="282">
        <f t="shared" ref="E72:H72" si="8">SUM(E73:E76)</f>
        <v>0</v>
      </c>
      <c r="F72" s="282">
        <f t="shared" si="8"/>
        <v>0</v>
      </c>
      <c r="G72" s="282">
        <f t="shared" si="8"/>
        <v>0</v>
      </c>
      <c r="H72" s="282">
        <f t="shared" si="8"/>
        <v>0</v>
      </c>
      <c r="I72" s="136"/>
    </row>
    <row r="73" spans="2:9" ht="15">
      <c r="B73" s="137"/>
      <c r="C73" s="138" t="s">
        <v>507</v>
      </c>
      <c r="D73" s="280"/>
      <c r="E73" s="281"/>
      <c r="F73" s="281"/>
      <c r="G73" s="281"/>
      <c r="H73" s="281"/>
      <c r="I73" s="140"/>
    </row>
    <row r="74" spans="2:9" ht="30">
      <c r="B74" s="137"/>
      <c r="C74" s="147" t="s">
        <v>508</v>
      </c>
      <c r="D74" s="280"/>
      <c r="E74" s="281"/>
      <c r="F74" s="281"/>
      <c r="G74" s="281"/>
      <c r="H74" s="281"/>
      <c r="I74" s="140"/>
    </row>
    <row r="75" spans="2:9" ht="15">
      <c r="B75" s="137"/>
      <c r="C75" s="138" t="s">
        <v>509</v>
      </c>
      <c r="D75" s="279"/>
      <c r="E75" s="278"/>
      <c r="F75" s="278"/>
      <c r="G75" s="278"/>
      <c r="H75" s="278"/>
      <c r="I75" s="140"/>
    </row>
    <row r="76" spans="2:9" ht="15.75" thickBot="1">
      <c r="B76" s="137"/>
      <c r="C76" s="138" t="s">
        <v>510</v>
      </c>
      <c r="D76" s="279"/>
      <c r="E76" s="278"/>
      <c r="F76" s="278"/>
      <c r="G76" s="278"/>
      <c r="H76" s="278"/>
      <c r="I76" s="140"/>
    </row>
    <row r="77" spans="2:9" ht="15.75" thickBot="1">
      <c r="B77" s="148" t="s">
        <v>512</v>
      </c>
      <c r="C77" s="149"/>
      <c r="D77" s="283">
        <f>D11+D44</f>
        <v>19407224</v>
      </c>
      <c r="E77" s="283">
        <f t="shared" ref="E77:H77" si="9">E11+E44</f>
        <v>51146.34</v>
      </c>
      <c r="F77" s="283">
        <f t="shared" si="9"/>
        <v>19458370.34</v>
      </c>
      <c r="G77" s="283">
        <f t="shared" si="9"/>
        <v>2921551.04</v>
      </c>
      <c r="H77" s="283">
        <f t="shared" si="9"/>
        <v>2921551.04</v>
      </c>
      <c r="I77" s="317">
        <f>I11+I44</f>
        <v>16536819.299999999</v>
      </c>
    </row>
    <row r="78" spans="2:9">
      <c r="D78" s="77"/>
      <c r="E78" s="77"/>
      <c r="F78" s="77"/>
      <c r="G78" s="77"/>
      <c r="H78" s="77"/>
      <c r="I78" s="77"/>
    </row>
    <row r="79" spans="2:9" s="320" customFormat="1">
      <c r="D79" s="332"/>
      <c r="E79" s="332"/>
      <c r="F79" s="332"/>
      <c r="G79" s="332"/>
      <c r="H79" s="332"/>
      <c r="I79" s="332"/>
    </row>
    <row r="80" spans="2:9" s="320" customFormat="1">
      <c r="D80" s="332"/>
      <c r="E80" s="332">
        <v>-3116034.5399999996</v>
      </c>
      <c r="F80" s="332">
        <v>16105227.460000001</v>
      </c>
      <c r="G80" s="332">
        <v>15855357.609999998</v>
      </c>
      <c r="H80" s="332">
        <v>15768938.959999999</v>
      </c>
      <c r="I80" s="332">
        <v>249869.85000000027</v>
      </c>
    </row>
    <row r="81" spans="4:9" s="320" customFormat="1">
      <c r="D81" s="332"/>
      <c r="E81" s="332"/>
      <c r="F81" s="332"/>
      <c r="G81" s="332"/>
      <c r="H81" s="332"/>
      <c r="I81" s="332"/>
    </row>
    <row r="82" spans="4:9" s="320" customFormat="1">
      <c r="D82" s="332"/>
      <c r="E82" s="332">
        <f>E80-E77</f>
        <v>-3167180.8799999994</v>
      </c>
      <c r="F82" s="332">
        <f t="shared" ref="F82:I82" si="10">F80-F77</f>
        <v>-3353142.879999999</v>
      </c>
      <c r="G82" s="332">
        <f t="shared" si="10"/>
        <v>12933806.569999997</v>
      </c>
      <c r="H82" s="332">
        <f t="shared" si="10"/>
        <v>12847387.919999998</v>
      </c>
      <c r="I82" s="332">
        <f t="shared" si="10"/>
        <v>-16286949.449999999</v>
      </c>
    </row>
    <row r="83" spans="4:9">
      <c r="D83" s="77"/>
      <c r="E83" s="77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E31" sqref="E31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60" customFormat="1">
      <c r="B2" s="472" t="s">
        <v>525</v>
      </c>
      <c r="C2" s="473"/>
      <c r="D2" s="473"/>
      <c r="E2" s="473"/>
      <c r="F2" s="473"/>
      <c r="G2" s="473"/>
      <c r="H2" s="474"/>
    </row>
    <row r="3" spans="2:8" s="160" customFormat="1">
      <c r="B3" s="475" t="s">
        <v>366</v>
      </c>
      <c r="C3" s="476"/>
      <c r="D3" s="476"/>
      <c r="E3" s="476"/>
      <c r="F3" s="476"/>
      <c r="G3" s="476"/>
      <c r="H3" s="477"/>
    </row>
    <row r="4" spans="2:8" s="160" customFormat="1">
      <c r="B4" s="475" t="s">
        <v>455</v>
      </c>
      <c r="C4" s="476"/>
      <c r="D4" s="476"/>
      <c r="E4" s="476"/>
      <c r="F4" s="476"/>
      <c r="G4" s="476"/>
      <c r="H4" s="477"/>
    </row>
    <row r="5" spans="2:8" s="160" customFormat="1">
      <c r="B5" s="475" t="s">
        <v>538</v>
      </c>
      <c r="C5" s="476"/>
      <c r="D5" s="476"/>
      <c r="E5" s="476"/>
      <c r="F5" s="476"/>
      <c r="G5" s="476"/>
      <c r="H5" s="477"/>
    </row>
    <row r="6" spans="2:8" s="160" customFormat="1" ht="13.5" thickBot="1">
      <c r="B6" s="478" t="s">
        <v>4</v>
      </c>
      <c r="C6" s="479"/>
      <c r="D6" s="479"/>
      <c r="E6" s="479"/>
      <c r="F6" s="479"/>
      <c r="G6" s="479"/>
      <c r="H6" s="480"/>
    </row>
    <row r="7" spans="2:8" s="162" customFormat="1" ht="6" customHeight="1" thickBot="1">
      <c r="B7" s="161"/>
      <c r="C7" s="161"/>
      <c r="D7" s="161"/>
      <c r="E7" s="161"/>
      <c r="F7" s="161"/>
      <c r="G7" s="161"/>
      <c r="H7" s="161"/>
    </row>
    <row r="8" spans="2:8" s="160" customFormat="1" ht="13.5" thickBot="1">
      <c r="B8" s="469" t="s">
        <v>128</v>
      </c>
      <c r="C8" s="471" t="s">
        <v>456</v>
      </c>
      <c r="D8" s="471"/>
      <c r="E8" s="471"/>
      <c r="F8" s="471"/>
      <c r="G8" s="471"/>
      <c r="H8" s="471" t="s">
        <v>149</v>
      </c>
    </row>
    <row r="9" spans="2:8" s="160" customFormat="1" ht="26.25" thickBot="1">
      <c r="B9" s="470"/>
      <c r="C9" s="187" t="s">
        <v>150</v>
      </c>
      <c r="D9" s="188" t="s">
        <v>151</v>
      </c>
      <c r="E9" s="187" t="s">
        <v>152</v>
      </c>
      <c r="F9" s="187" t="s">
        <v>153</v>
      </c>
      <c r="G9" s="187" t="s">
        <v>154</v>
      </c>
      <c r="H9" s="471"/>
    </row>
    <row r="10" spans="2:8">
      <c r="B10" s="101" t="s">
        <v>457</v>
      </c>
      <c r="C10" s="102">
        <f>C11+C12+C13+C16+C17+C20</f>
        <v>10123612</v>
      </c>
      <c r="D10" s="102">
        <f t="shared" ref="D10:G10" si="0">D11+D12+D13+D16+D17+D20</f>
        <v>51146.34</v>
      </c>
      <c r="E10" s="102">
        <f t="shared" si="0"/>
        <v>10174758.34</v>
      </c>
      <c r="F10" s="102">
        <f t="shared" si="0"/>
        <v>2343705.73</v>
      </c>
      <c r="G10" s="102">
        <f t="shared" si="0"/>
        <v>2343705.73</v>
      </c>
      <c r="H10" s="102">
        <f>E10-F10</f>
        <v>7831052.6099999994</v>
      </c>
    </row>
    <row r="11" spans="2:8">
      <c r="B11" s="103" t="s">
        <v>458</v>
      </c>
      <c r="C11" s="104">
        <f>'F6b. EAEPE ADMVA'!C10</f>
        <v>10123612</v>
      </c>
      <c r="D11" s="104">
        <f>'F6b. EAEPE ADMVA'!D10</f>
        <v>51146.34</v>
      </c>
      <c r="E11" s="104">
        <f>C11+D11</f>
        <v>10174758.34</v>
      </c>
      <c r="F11" s="104">
        <f>'F6b. EAEPE ADMVA'!F10</f>
        <v>2343705.73</v>
      </c>
      <c r="G11" s="104">
        <f>'F6b. EAEPE ADMVA'!G10</f>
        <v>2343705.73</v>
      </c>
      <c r="H11" s="104">
        <f>E11-F11</f>
        <v>7831052.6099999994</v>
      </c>
    </row>
    <row r="12" spans="2:8">
      <c r="B12" s="103" t="s">
        <v>459</v>
      </c>
      <c r="C12" s="104"/>
      <c r="D12" s="104"/>
      <c r="E12" s="104"/>
      <c r="F12" s="105"/>
      <c r="G12" s="106"/>
      <c r="H12" s="105"/>
    </row>
    <row r="13" spans="2:8">
      <c r="B13" s="103" t="s">
        <v>460</v>
      </c>
      <c r="C13" s="104"/>
      <c r="D13" s="104"/>
      <c r="E13" s="104"/>
      <c r="F13" s="104"/>
      <c r="G13" s="106"/>
      <c r="H13" s="106"/>
    </row>
    <row r="14" spans="2:8">
      <c r="B14" s="107" t="s">
        <v>461</v>
      </c>
      <c r="C14" s="105"/>
      <c r="D14" s="105"/>
      <c r="E14" s="105"/>
      <c r="F14" s="105"/>
      <c r="G14" s="105"/>
      <c r="H14" s="105"/>
    </row>
    <row r="15" spans="2:8">
      <c r="B15" s="107" t="s">
        <v>462</v>
      </c>
      <c r="C15" s="104"/>
      <c r="D15" s="104"/>
      <c r="E15" s="104"/>
      <c r="F15" s="104"/>
      <c r="G15" s="106"/>
      <c r="H15" s="106"/>
    </row>
    <row r="16" spans="2:8">
      <c r="B16" s="103" t="s">
        <v>463</v>
      </c>
      <c r="C16" s="104"/>
      <c r="D16" s="104"/>
      <c r="E16" s="104"/>
      <c r="F16" s="104"/>
      <c r="G16" s="104"/>
      <c r="H16" s="104"/>
    </row>
    <row r="17" spans="2:8" ht="25.5">
      <c r="B17" s="103" t="s">
        <v>464</v>
      </c>
      <c r="C17" s="104"/>
      <c r="D17" s="104"/>
      <c r="E17" s="104"/>
      <c r="F17" s="104"/>
      <c r="G17" s="106"/>
      <c r="H17" s="106"/>
    </row>
    <row r="18" spans="2:8">
      <c r="B18" s="107" t="s">
        <v>465</v>
      </c>
      <c r="C18" s="104"/>
      <c r="D18" s="104"/>
      <c r="E18" s="104"/>
      <c r="F18" s="104"/>
      <c r="G18" s="106"/>
      <c r="H18" s="106"/>
    </row>
    <row r="19" spans="2:8">
      <c r="B19" s="107" t="s">
        <v>466</v>
      </c>
      <c r="C19" s="104"/>
      <c r="D19" s="104"/>
      <c r="E19" s="104"/>
      <c r="F19" s="104"/>
      <c r="G19" s="106"/>
      <c r="H19" s="106"/>
    </row>
    <row r="20" spans="2:8">
      <c r="B20" s="103" t="s">
        <v>467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9283612</v>
      </c>
      <c r="D22" s="109">
        <f t="shared" ref="D22:G22" si="1">D23+D24+D28+D29+D32</f>
        <v>0</v>
      </c>
      <c r="E22" s="109">
        <f t="shared" si="1"/>
        <v>9283612</v>
      </c>
      <c r="F22" s="109">
        <f t="shared" si="1"/>
        <v>577845.31000000006</v>
      </c>
      <c r="G22" s="109">
        <f t="shared" si="1"/>
        <v>577845.31000000006</v>
      </c>
      <c r="H22" s="109">
        <f>E22-F22</f>
        <v>8705766.6899999995</v>
      </c>
    </row>
    <row r="23" spans="2:8">
      <c r="B23" s="103" t="s">
        <v>458</v>
      </c>
      <c r="C23" s="104">
        <f>'F6b. EAEPE ADMVA'!C21</f>
        <v>9283612</v>
      </c>
      <c r="D23" s="104">
        <f>'F6b. EAEPE ADMVA'!D21</f>
        <v>0</v>
      </c>
      <c r="E23" s="104">
        <f>C23+D23</f>
        <v>9283612</v>
      </c>
      <c r="F23" s="104">
        <f>'F6b. EAEPE ADMVA'!F21</f>
        <v>577845.31000000006</v>
      </c>
      <c r="G23" s="104">
        <f>'F6b. EAEPE ADMVA'!G21</f>
        <v>577845.31000000006</v>
      </c>
      <c r="H23" s="104">
        <f>E23-F23</f>
        <v>8705766.6899999995</v>
      </c>
    </row>
    <row r="24" spans="2:8">
      <c r="B24" s="103" t="s">
        <v>459</v>
      </c>
      <c r="C24" s="104"/>
      <c r="D24" s="104"/>
      <c r="E24" s="104"/>
      <c r="F24" s="105"/>
      <c r="G24" s="106"/>
      <c r="H24" s="105"/>
    </row>
    <row r="25" spans="2:8">
      <c r="B25" s="103" t="s">
        <v>460</v>
      </c>
      <c r="C25" s="104"/>
      <c r="D25" s="104"/>
      <c r="E25" s="104"/>
      <c r="F25" s="104"/>
      <c r="G25" s="106"/>
      <c r="H25" s="106"/>
    </row>
    <row r="26" spans="2:8">
      <c r="B26" s="107" t="s">
        <v>461</v>
      </c>
      <c r="C26" s="104"/>
      <c r="D26" s="105"/>
      <c r="E26" s="111"/>
      <c r="F26" s="111"/>
      <c r="G26" s="106"/>
      <c r="H26" s="106"/>
    </row>
    <row r="27" spans="2:8">
      <c r="B27" s="107" t="s">
        <v>462</v>
      </c>
      <c r="C27" s="104"/>
      <c r="D27" s="104"/>
      <c r="E27" s="111"/>
      <c r="F27" s="111"/>
      <c r="G27" s="106"/>
      <c r="H27" s="106"/>
    </row>
    <row r="28" spans="2:8">
      <c r="B28" s="103" t="s">
        <v>463</v>
      </c>
      <c r="C28" s="104"/>
      <c r="D28" s="104"/>
      <c r="E28" s="104"/>
      <c r="F28" s="104"/>
      <c r="G28" s="104"/>
      <c r="H28" s="104"/>
    </row>
    <row r="29" spans="2:8" ht="25.5">
      <c r="B29" s="103" t="s">
        <v>468</v>
      </c>
      <c r="C29" s="104"/>
      <c r="D29" s="104"/>
      <c r="E29" s="104"/>
      <c r="F29" s="104"/>
      <c r="G29" s="106"/>
      <c r="H29" s="106"/>
    </row>
    <row r="30" spans="2:8">
      <c r="B30" s="112" t="s">
        <v>465</v>
      </c>
      <c r="C30" s="104"/>
      <c r="D30" s="104"/>
      <c r="E30" s="111"/>
      <c r="F30" s="111"/>
      <c r="G30" s="106"/>
      <c r="H30" s="106"/>
    </row>
    <row r="31" spans="2:8">
      <c r="B31" s="112" t="s">
        <v>466</v>
      </c>
      <c r="C31" s="104"/>
      <c r="D31" s="104"/>
      <c r="E31" s="111"/>
      <c r="F31" s="111"/>
      <c r="G31" s="106"/>
      <c r="H31" s="106"/>
    </row>
    <row r="32" spans="2:8">
      <c r="B32" s="103" t="s">
        <v>467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469</v>
      </c>
      <c r="C34" s="114">
        <f>C10+C22</f>
        <v>19407224</v>
      </c>
      <c r="D34" s="114">
        <f t="shared" ref="D34:F34" si="2">D10+D22</f>
        <v>51146.34</v>
      </c>
      <c r="E34" s="114">
        <f t="shared" si="2"/>
        <v>19458370.34</v>
      </c>
      <c r="F34" s="114">
        <f t="shared" si="2"/>
        <v>2921551.04</v>
      </c>
      <c r="G34" s="114">
        <f>G10+G22</f>
        <v>2921551.04</v>
      </c>
      <c r="H34" s="114">
        <f>H10+H22</f>
        <v>16536819.299999999</v>
      </c>
    </row>
    <row r="36" spans="2:8">
      <c r="B36" s="189" t="s">
        <v>518</v>
      </c>
    </row>
    <row r="37" spans="2:8">
      <c r="B37" s="100" t="s">
        <v>517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2020-02-05T20:52:59Z</cp:lastPrinted>
  <dcterms:created xsi:type="dcterms:W3CDTF">2017-05-03T19:21:22Z</dcterms:created>
  <dcterms:modified xsi:type="dcterms:W3CDTF">2020-04-06T23:49:40Z</dcterms:modified>
</cp:coreProperties>
</file>